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6480" windowHeight="3150" tabRatio="669" activeTab="3"/>
  </bookViews>
  <sheets>
    <sheet name="всего" sheetId="1" r:id="rId1"/>
    <sheet name="Террит" sheetId="2" r:id="rId2"/>
    <sheet name="обл(УФК)" sheetId="3" r:id="rId3"/>
    <sheet name="местн" sheetId="4" r:id="rId4"/>
  </sheets>
  <externalReferences>
    <externalReference r:id="rId7"/>
  </externalReferences>
  <definedNames>
    <definedName name="_xlnm.Print_Area" localSheetId="0">'всего'!$A$1:$AB$38</definedName>
    <definedName name="_xlnm.Print_Area" localSheetId="3">'местн'!$A$1:$K$36</definedName>
    <definedName name="_xlnm.Print_Area" localSheetId="2">'обл(УФК)'!$A$1:$J$50</definedName>
    <definedName name="_xlnm.Print_Area" localSheetId="1">'Террит'!$A$1:$Y$24</definedName>
  </definedNames>
  <calcPr fullCalcOnLoad="1"/>
</workbook>
</file>

<file path=xl/sharedStrings.xml><?xml version="1.0" encoding="utf-8"?>
<sst xmlns="http://schemas.openxmlformats.org/spreadsheetml/2006/main" count="214" uniqueCount="127">
  <si>
    <t>Налог на добычу полезных ископаемых</t>
  </si>
  <si>
    <t>ВСЕГО</t>
  </si>
  <si>
    <t xml:space="preserve">                          в том числе за  месяц</t>
  </si>
  <si>
    <t xml:space="preserve">                          по Калининградской  области  </t>
  </si>
  <si>
    <t>Единый сельскохозяйственный налог</t>
  </si>
  <si>
    <t xml:space="preserve">  суммы, перечисленные в УФК Смоленской области </t>
  </si>
  <si>
    <t>Единый налог на вмененный доход</t>
  </si>
  <si>
    <t>Налоги на имущество, всего</t>
  </si>
  <si>
    <t xml:space="preserve">      + -</t>
  </si>
  <si>
    <t xml:space="preserve">Алкогольная продукция </t>
  </si>
  <si>
    <t xml:space="preserve">Алкогольная продукция с объемной долей этилового спирта свыше 9 </t>
  </si>
  <si>
    <t>х</t>
  </si>
  <si>
    <t xml:space="preserve">федеральный бюджет </t>
  </si>
  <si>
    <t xml:space="preserve">    Поступление  налогов, сборов и иных обязательных  платежей в консолидированные бюджеты субъектов РФ</t>
  </si>
  <si>
    <t>областной бюджет Калининградской области</t>
  </si>
  <si>
    <t xml:space="preserve">местные бюджеты Калининградской области </t>
  </si>
  <si>
    <t>Платежи, направленные для централизованного распределения в бюджеты субъектов РФ</t>
  </si>
  <si>
    <t xml:space="preserve"> бюджеты территории</t>
  </si>
  <si>
    <t>государственные внебюджетные фонды</t>
  </si>
  <si>
    <t>Прочие</t>
  </si>
  <si>
    <t>№ п/п</t>
  </si>
  <si>
    <t xml:space="preserve">Доходы Федерального фонда социального страхования </t>
  </si>
  <si>
    <t>Доходы Федерального фонда обязательного медицинского страхования</t>
  </si>
  <si>
    <t>Доходы Территориального фонда обязательного медицинского страхования</t>
  </si>
  <si>
    <t xml:space="preserve">2010  к  2009 </t>
  </si>
  <si>
    <t>бюджет города Калининграда</t>
  </si>
  <si>
    <t xml:space="preserve">в том числе: </t>
  </si>
  <si>
    <t xml:space="preserve">Неналоговые доходы, администрируемые налоговыми органами </t>
  </si>
  <si>
    <t>Платежи за пользование природными ресурсами</t>
  </si>
  <si>
    <t>Поступление</t>
  </si>
  <si>
    <t>Распределение доходов</t>
  </si>
  <si>
    <t xml:space="preserve">    Мобилизация налогов , обязательных  платежей  и  сборов, администрируемых налоговыми органами в областной бюджет</t>
  </si>
  <si>
    <t xml:space="preserve">по Калининградской  области  </t>
  </si>
  <si>
    <t xml:space="preserve">Всего </t>
  </si>
  <si>
    <t>Государственная пошлина</t>
  </si>
  <si>
    <t>Поступления в счет погашения задолженности и по перерасчетам по отмененным налогам, сборам и иным обязательным платежам</t>
  </si>
  <si>
    <t>Единый налог на вмененный доход для отдельных видов деятельности</t>
  </si>
  <si>
    <t xml:space="preserve">    Поступление  налогов, сборов и иных обязательных  платежей в бюджетную систему РФ</t>
  </si>
  <si>
    <t>Налог на имущество организаций</t>
  </si>
  <si>
    <t xml:space="preserve"> </t>
  </si>
  <si>
    <t xml:space="preserve">  + -</t>
  </si>
  <si>
    <t>%%</t>
  </si>
  <si>
    <t xml:space="preserve">  2001 г.   </t>
  </si>
  <si>
    <t xml:space="preserve">     %%</t>
  </si>
  <si>
    <t>ВСЕГО   поступлений</t>
  </si>
  <si>
    <t xml:space="preserve">               из них :</t>
  </si>
  <si>
    <t>Налоговые доходы - всего</t>
  </si>
  <si>
    <t xml:space="preserve">         в том числе:</t>
  </si>
  <si>
    <t>Единый налог, взимаемый в связи с применением упрощенной системы налогообложения</t>
  </si>
  <si>
    <t>Налог на доходы физических лиц</t>
  </si>
  <si>
    <t>НДС</t>
  </si>
  <si>
    <t xml:space="preserve">Акцизы </t>
  </si>
  <si>
    <t>Налоги на имущество</t>
  </si>
  <si>
    <t xml:space="preserve">  2002 г.   </t>
  </si>
  <si>
    <t xml:space="preserve"> 2002 г. к 2001 г.</t>
  </si>
  <si>
    <t>Задолженность по отмененным налогам, сборам и обяз.платежам</t>
  </si>
  <si>
    <t>земельный налог</t>
  </si>
  <si>
    <t>налог на игорный бизнес</t>
  </si>
  <si>
    <t>Земельный налог (по обязательствам, возникшим до 1 января 2006 года)</t>
  </si>
  <si>
    <t>налог на имущество предприятий</t>
  </si>
  <si>
    <t>налог на имущество физических лиц</t>
  </si>
  <si>
    <t xml:space="preserve"> 2006  к  2005</t>
  </si>
  <si>
    <t>2002 г.</t>
  </si>
  <si>
    <t>Январь-июнь</t>
  </si>
  <si>
    <t xml:space="preserve">             Отклонения</t>
  </si>
  <si>
    <t>Этиловый спирт из пищевого сырья</t>
  </si>
  <si>
    <t>Вина</t>
  </si>
  <si>
    <t>Пиво</t>
  </si>
  <si>
    <t xml:space="preserve">           Приложение № 6</t>
  </si>
  <si>
    <t xml:space="preserve">НДС на товары, ввозимые на территорию РФ из республики Беларусь </t>
  </si>
  <si>
    <t>Акцизы</t>
  </si>
  <si>
    <t>%</t>
  </si>
  <si>
    <t xml:space="preserve">        тыс.руб.</t>
  </si>
  <si>
    <t xml:space="preserve">                   Отклонения</t>
  </si>
  <si>
    <t>Поступления в счет погашения задолженности по пересчетам по отмененным налогам и сборам</t>
  </si>
  <si>
    <t>тыс.руб.</t>
  </si>
  <si>
    <t>Налог, взимаемый в связи с применением патентной системы налогообложения</t>
  </si>
  <si>
    <t xml:space="preserve">Всего налоговых доходов </t>
  </si>
  <si>
    <t>январь</t>
  </si>
  <si>
    <t>2003 г.</t>
  </si>
  <si>
    <t xml:space="preserve">Неналоговые доходы, контролируемые налоговыми органами </t>
  </si>
  <si>
    <t>Транспортный налог</t>
  </si>
  <si>
    <t xml:space="preserve"> за  10 месяцев  2003 года</t>
  </si>
  <si>
    <t xml:space="preserve">      Поступление налоговых платежей и других доходов в местные бюджеты Калининградской области</t>
  </si>
  <si>
    <t>по данным отчета ФНС России № 1НМ</t>
  </si>
  <si>
    <t>Госпошлина</t>
  </si>
  <si>
    <t>Единый социальный налог, зачисляемый в федеральный бюджет</t>
  </si>
  <si>
    <t>Налоги, сборы и регулярные платежи за пользование природными ресурсами</t>
  </si>
  <si>
    <t>Плата  за  право  пользования объектами животн. мира и водн.биол.объектами</t>
  </si>
  <si>
    <t>Штрафы, санкции, возмещение ущерба</t>
  </si>
  <si>
    <t>Страховые взносы, зачисляемые в ПФР</t>
  </si>
  <si>
    <t>x</t>
  </si>
  <si>
    <t>НАЛОГИ И СБОРЫ - ВСЕГО</t>
  </si>
  <si>
    <t>по данным отчета 1-НМ</t>
  </si>
  <si>
    <t xml:space="preserve">по данным УФК </t>
  </si>
  <si>
    <t xml:space="preserve">Поступление </t>
  </si>
  <si>
    <t>транспортный налог с организаций</t>
  </si>
  <si>
    <t>транспортный налог с физических лиц</t>
  </si>
  <si>
    <t>Нефтепродукты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</si>
  <si>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</si>
  <si>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</si>
  <si>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обьектами животного мира</t>
  </si>
  <si>
    <t>сбор за пользование обьектами водных биоресурсов</t>
  </si>
  <si>
    <t>Регулярные платежи за пользование недрами при пользовании недрами на территории РФ</t>
  </si>
  <si>
    <t xml:space="preserve">прочие налоги </t>
  </si>
  <si>
    <t>в том числе</t>
  </si>
  <si>
    <t>Алкогольная продукция с объемной долей этилового спирта свыше 25 процентов</t>
  </si>
  <si>
    <t>Алкогольная продукция с объемной долей этилового спирта до 9 процентов</t>
  </si>
  <si>
    <t>Алкогольная продукция с объемной долей этилового спирта свыше 9 процентов при реализации с акцизных складов по расчетам за 2003 год</t>
  </si>
  <si>
    <t>Налог на прибыль организаций</t>
  </si>
  <si>
    <t>Налог, взимаемый в связи с применением упрощенной системы налогообложения</t>
  </si>
  <si>
    <t xml:space="preserve">Акцизы  на товары, ввозимые на территорию РФ из республики Беларусь </t>
  </si>
  <si>
    <t>% бюджета г.Калининграда в общих поступлениях в местные бюджеты</t>
  </si>
  <si>
    <t>налог на имущество юр. лиц</t>
  </si>
  <si>
    <t>Единый налог, взимаемый в связи с применением патентной системы налогообложения</t>
  </si>
  <si>
    <t>в том числе:   бюджет субъекта</t>
  </si>
  <si>
    <t>НАЛОГИ И СБОРЫ - ВСЕГО (1+2)</t>
  </si>
  <si>
    <t>утилизационный сбор</t>
  </si>
  <si>
    <t>2.2.</t>
  </si>
  <si>
    <t>платежи кроме того</t>
  </si>
  <si>
    <t xml:space="preserve">2015  к  2014 </t>
  </si>
  <si>
    <t>2015 г.</t>
  </si>
  <si>
    <t>2015 год</t>
  </si>
  <si>
    <t xml:space="preserve">                 2015 г. к 2014 г.</t>
  </si>
  <si>
    <t xml:space="preserve">      за январь-июнь  2015 года</t>
  </si>
  <si>
    <t>январь-июль</t>
  </si>
  <si>
    <t xml:space="preserve">      за январь-июль  2015 года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</si>
</sst>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0.0%"/>
    <numFmt numFmtId="174" formatCode="0.000"/>
    <numFmt numFmtId="175" formatCode="_-* #,##0.0\ _р_._-;\-* #,##0.0\ _р_._-;_-* &quot;-&quot;??\ _р_._-;_-@_-"/>
    <numFmt numFmtId="176" formatCode="_-* #,##0\ _р_._-;\-* #,##0\ _р_._-;_-* &quot;-&quot;??\ _р_._-;_-@_-"/>
    <numFmt numFmtId="177" formatCode="0.000%"/>
    <numFmt numFmtId="178" formatCode="_-* #,##0.000\ &quot;р.&quot;_-;\-* #,##0.000\ &quot;р.&quot;_-;_-* &quot;-&quot;??\ &quot;р.&quot;_-;_-@_-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  <numFmt numFmtId="192" formatCode="0.0000000000000E+00"/>
    <numFmt numFmtId="193" formatCode="0.00000000000000E+00"/>
    <numFmt numFmtId="194" formatCode="0.000000000000000E+00"/>
    <numFmt numFmtId="195" formatCode="0.0000000000000000E+00"/>
    <numFmt numFmtId="196" formatCode="0.00000000000000000E+00"/>
    <numFmt numFmtId="197" formatCode="0.000000000000000000E+00"/>
    <numFmt numFmtId="198" formatCode="0.0000000000000000000E+00"/>
    <numFmt numFmtId="199" formatCode="0.00000000000000000000E+00"/>
    <numFmt numFmtId="200" formatCode="0.000000000000000000000E+00"/>
    <numFmt numFmtId="201" formatCode="0.0000000000"/>
    <numFmt numFmtId="202" formatCode="_-* #,##0.0_р_._-;\-* #,##0.0_р_._-;_-* &quot;-&quot;_р_.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#,##0_ ;\-#,##0\ "/>
    <numFmt numFmtId="212" formatCode="#,##0_р_."/>
    <numFmt numFmtId="213" formatCode="#,##0&quot;р.&quot;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_-* #,##0.00_р_._-;\-* #,##0.00_р_._-;_-* &quot;-&quot;_р_._-;_-@_-"/>
    <numFmt numFmtId="218" formatCode="_-* #,##0.0_р_._-;\-* #,##0.0_р_._-;_-* &quot;-&quot;??_р_._-;_-@_-"/>
    <numFmt numFmtId="219" formatCode="_-* #,##0_р_._-;\-* #,##0_р_._-;_-* &quot;-&quot;??_р_._-;_-@_-"/>
    <numFmt numFmtId="220" formatCode="#,##0.0"/>
    <numFmt numFmtId="221" formatCode="[$€-2]\ ###,000_);[Red]\([$€-2]\ ###,000\)"/>
    <numFmt numFmtId="222" formatCode="[$-419]mmmm\ yyyy;@"/>
    <numFmt numFmtId="223" formatCode="[$-F800]dddd\,\ mmmm\ dd\,\ yyyy"/>
  </numFmts>
  <fonts count="84">
    <font>
      <sz val="10"/>
      <name val="Arial Cyr"/>
      <family val="0"/>
    </font>
    <font>
      <sz val="13"/>
      <name val="Arial Cyr"/>
      <family val="2"/>
    </font>
    <font>
      <b/>
      <sz val="16"/>
      <name val="Arial Cyr"/>
      <family val="2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1"/>
    </font>
    <font>
      <sz val="12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i/>
      <sz val="13"/>
      <name val="Arial Cyr"/>
      <family val="2"/>
    </font>
    <font>
      <b/>
      <sz val="18"/>
      <name val="Times New Roman Cyr"/>
      <family val="1"/>
    </font>
    <font>
      <sz val="18"/>
      <name val="Times New Roman Cyr"/>
      <family val="1"/>
    </font>
    <font>
      <i/>
      <sz val="10"/>
      <name val="Arial Cyr"/>
      <family val="0"/>
    </font>
    <font>
      <sz val="18"/>
      <name val="Arial Cyr"/>
      <family val="2"/>
    </font>
    <font>
      <b/>
      <sz val="18"/>
      <name val="Arial Cyr"/>
      <family val="2"/>
    </font>
    <font>
      <sz val="16"/>
      <name val="Times New Roman Cyr"/>
      <family val="1"/>
    </font>
    <font>
      <sz val="16"/>
      <name val="Arial Cyr"/>
      <family val="0"/>
    </font>
    <font>
      <b/>
      <sz val="16"/>
      <name val="Arial CYR"/>
      <family val="0"/>
    </font>
    <font>
      <sz val="20"/>
      <name val="Arial Cyr"/>
      <family val="0"/>
    </font>
    <font>
      <i/>
      <sz val="14"/>
      <name val="Arial Cyr"/>
      <family val="2"/>
    </font>
    <font>
      <b/>
      <i/>
      <sz val="16"/>
      <name val="Times New Roman Cyr"/>
      <family val="1"/>
    </font>
    <font>
      <i/>
      <sz val="16"/>
      <name val="Arial Cyr"/>
      <family val="2"/>
    </font>
    <font>
      <i/>
      <sz val="18"/>
      <name val="Arial Cyr"/>
      <family val="2"/>
    </font>
    <font>
      <b/>
      <sz val="20"/>
      <name val="Arial Cyr"/>
      <family val="2"/>
    </font>
    <font>
      <i/>
      <sz val="16"/>
      <name val="Times New Roman Cyr"/>
      <family val="1"/>
    </font>
    <font>
      <b/>
      <sz val="24"/>
      <name val="Arial Cyr"/>
      <family val="2"/>
    </font>
    <font>
      <sz val="24"/>
      <name val="Arial Cyr"/>
      <family val="2"/>
    </font>
    <font>
      <b/>
      <sz val="22"/>
      <name val="Arial Cyr"/>
      <family val="2"/>
    </font>
    <font>
      <b/>
      <i/>
      <sz val="24"/>
      <name val="Arial Cyr"/>
      <family val="2"/>
    </font>
    <font>
      <i/>
      <sz val="22"/>
      <name val="Arial Cyr"/>
      <family val="2"/>
    </font>
    <font>
      <sz val="22"/>
      <name val="Arial Cyr"/>
      <family val="2"/>
    </font>
    <font>
      <i/>
      <sz val="20"/>
      <name val="Arial Cyr"/>
      <family val="2"/>
    </font>
    <font>
      <b/>
      <sz val="26"/>
      <name val="Arial Cyr"/>
      <family val="2"/>
    </font>
    <font>
      <b/>
      <sz val="26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22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b/>
      <sz val="25"/>
      <name val="Arial"/>
      <family val="2"/>
    </font>
    <font>
      <sz val="25"/>
      <name val="Arial"/>
      <family val="2"/>
    </font>
    <font>
      <b/>
      <i/>
      <sz val="20"/>
      <name val="Arial Cyr"/>
      <family val="2"/>
    </font>
    <font>
      <b/>
      <i/>
      <sz val="22"/>
      <name val="Arial Cyr"/>
      <family val="0"/>
    </font>
    <font>
      <b/>
      <sz val="16"/>
      <name val="Times New Roman"/>
      <family val="1"/>
    </font>
    <font>
      <sz val="8"/>
      <name val="Arial Cyr"/>
      <family val="0"/>
    </font>
    <font>
      <b/>
      <sz val="22"/>
      <name val="Times New Roman Cyr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6"/>
      <name val="Arial"/>
      <family val="2"/>
    </font>
    <font>
      <i/>
      <sz val="26"/>
      <name val="Arial"/>
      <family val="2"/>
    </font>
    <font>
      <b/>
      <i/>
      <sz val="25"/>
      <name val="Arial"/>
      <family val="2"/>
    </font>
    <font>
      <b/>
      <sz val="23"/>
      <name val="Arial"/>
      <family val="2"/>
    </font>
    <font>
      <b/>
      <sz val="25"/>
      <name val="Arial Cyr"/>
      <family val="0"/>
    </font>
    <font>
      <sz val="25"/>
      <name val="Arial Cyr"/>
      <family val="2"/>
    </font>
    <font>
      <b/>
      <sz val="16"/>
      <name val="Agency FB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1" fillId="7" borderId="1" applyNumberFormat="0" applyAlignment="0" applyProtection="0"/>
    <xf numFmtId="0" fontId="62" fillId="20" borderId="2" applyNumberFormat="0" applyAlignment="0" applyProtection="0"/>
    <xf numFmtId="0" fontId="63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1" borderId="7" applyNumberFormat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2" fillId="0" borderId="0" applyNumberFormat="0" applyFill="0" applyBorder="0" applyAlignment="0" applyProtection="0"/>
    <xf numFmtId="0" fontId="71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4" borderId="0" applyNumberFormat="0" applyBorder="0" applyAlignment="0" applyProtection="0"/>
  </cellStyleXfs>
  <cellXfs count="46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justify"/>
    </xf>
    <xf numFmtId="0" fontId="17" fillId="0" borderId="0" xfId="0" applyFont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220" fontId="6" fillId="0" borderId="0" xfId="0" applyNumberFormat="1" applyFont="1" applyBorder="1" applyAlignment="1">
      <alignment/>
    </xf>
    <xf numFmtId="220" fontId="0" fillId="0" borderId="0" xfId="0" applyNumberFormat="1" applyBorder="1" applyAlignment="1">
      <alignment/>
    </xf>
    <xf numFmtId="220" fontId="0" fillId="0" borderId="0" xfId="0" applyNumberFormat="1" applyAlignment="1">
      <alignment/>
    </xf>
    <xf numFmtId="0" fontId="8" fillId="0" borderId="0" xfId="0" applyFont="1" applyAlignment="1">
      <alignment/>
    </xf>
    <xf numFmtId="0" fontId="25" fillId="0" borderId="11" xfId="0" applyFont="1" applyBorder="1" applyAlignment="1">
      <alignment/>
    </xf>
    <xf numFmtId="3" fontId="20" fillId="0" borderId="12" xfId="69" applyNumberFormat="1" applyFont="1" applyBorder="1" applyAlignment="1">
      <alignment horizontal="right"/>
    </xf>
    <xf numFmtId="220" fontId="4" fillId="0" borderId="12" xfId="69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18" fillId="0" borderId="0" xfId="0" applyFont="1" applyAlignment="1">
      <alignment wrapText="1"/>
    </xf>
    <xf numFmtId="0" fontId="26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220" fontId="29" fillId="0" borderId="12" xfId="69" applyNumberFormat="1" applyFont="1" applyBorder="1" applyAlignment="1">
      <alignment horizontal="right"/>
    </xf>
    <xf numFmtId="21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220" fontId="15" fillId="0" borderId="17" xfId="69" applyNumberFormat="1" applyFont="1" applyBorder="1" applyAlignment="1">
      <alignment horizontal="right"/>
    </xf>
    <xf numFmtId="3" fontId="16" fillId="0" borderId="16" xfId="69" applyNumberFormat="1" applyFont="1" applyBorder="1" applyAlignment="1">
      <alignment horizontal="right"/>
    </xf>
    <xf numFmtId="220" fontId="16" fillId="0" borderId="12" xfId="69" applyNumberFormat="1" applyFont="1" applyBorder="1" applyAlignment="1">
      <alignment horizontal="right"/>
    </xf>
    <xf numFmtId="0" fontId="30" fillId="0" borderId="0" xfId="0" applyFont="1" applyAlignment="1">
      <alignment/>
    </xf>
    <xf numFmtId="3" fontId="31" fillId="0" borderId="0" xfId="0" applyNumberFormat="1" applyFont="1" applyBorder="1" applyAlignment="1">
      <alignment/>
    </xf>
    <xf numFmtId="220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3" fontId="19" fillId="0" borderId="18" xfId="0" applyNumberFormat="1" applyFont="1" applyBorder="1" applyAlignment="1">
      <alignment horizontal="center"/>
    </xf>
    <xf numFmtId="220" fontId="19" fillId="0" borderId="19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Border="1" applyAlignment="1">
      <alignment horizontal="right"/>
    </xf>
    <xf numFmtId="3" fontId="15" fillId="0" borderId="10" xfId="69" applyNumberFormat="1" applyFont="1" applyBorder="1" applyAlignment="1">
      <alignment horizontal="right"/>
    </xf>
    <xf numFmtId="220" fontId="15" fillId="0" borderId="10" xfId="69" applyNumberFormat="1" applyFont="1" applyBorder="1" applyAlignment="1">
      <alignment horizontal="right"/>
    </xf>
    <xf numFmtId="3" fontId="15" fillId="0" borderId="17" xfId="69" applyNumberFormat="1" applyFont="1" applyBorder="1" applyAlignment="1">
      <alignment horizontal="right"/>
    </xf>
    <xf numFmtId="3" fontId="4" fillId="0" borderId="10" xfId="69" applyNumberFormat="1" applyFont="1" applyBorder="1" applyAlignment="1">
      <alignment horizontal="right"/>
    </xf>
    <xf numFmtId="3" fontId="4" fillId="0" borderId="12" xfId="69" applyNumberFormat="1" applyFont="1" applyBorder="1" applyAlignment="1">
      <alignment horizontal="right"/>
    </xf>
    <xf numFmtId="3" fontId="29" fillId="0" borderId="12" xfId="69" applyNumberFormat="1" applyFont="1" applyBorder="1" applyAlignment="1">
      <alignment horizontal="right"/>
    </xf>
    <xf numFmtId="3" fontId="15" fillId="0" borderId="12" xfId="69" applyNumberFormat="1" applyFont="1" applyBorder="1" applyAlignment="1">
      <alignment horizontal="right"/>
    </xf>
    <xf numFmtId="3" fontId="18" fillId="0" borderId="0" xfId="0" applyNumberFormat="1" applyFont="1" applyAlignment="1">
      <alignment horizontal="right"/>
    </xf>
    <xf numFmtId="3" fontId="16" fillId="0" borderId="12" xfId="0" applyNumberFormat="1" applyFont="1" applyBorder="1" applyAlignment="1">
      <alignment horizontal="right"/>
    </xf>
    <xf numFmtId="3" fontId="16" fillId="0" borderId="12" xfId="69" applyNumberFormat="1" applyFont="1" applyBorder="1" applyAlignment="1">
      <alignment horizontal="right"/>
    </xf>
    <xf numFmtId="3" fontId="4" fillId="0" borderId="20" xfId="69" applyNumberFormat="1" applyFont="1" applyBorder="1" applyAlignment="1">
      <alignment horizontal="right"/>
    </xf>
    <xf numFmtId="3" fontId="4" fillId="0" borderId="11" xfId="69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4" fillId="0" borderId="21" xfId="69" applyNumberFormat="1" applyFont="1" applyBorder="1" applyAlignment="1">
      <alignment horizontal="right"/>
    </xf>
    <xf numFmtId="3" fontId="4" fillId="0" borderId="0" xfId="69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9" fillId="0" borderId="21" xfId="69" applyNumberFormat="1" applyFont="1" applyBorder="1" applyAlignment="1">
      <alignment horizontal="right"/>
    </xf>
    <xf numFmtId="3" fontId="29" fillId="0" borderId="0" xfId="69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4" fillId="0" borderId="17" xfId="69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32" fillId="0" borderId="22" xfId="69" applyNumberFormat="1" applyFont="1" applyBorder="1" applyAlignment="1">
      <alignment/>
    </xf>
    <xf numFmtId="220" fontId="32" fillId="0" borderId="22" xfId="0" applyNumberFormat="1" applyFont="1" applyBorder="1" applyAlignment="1">
      <alignment horizontal="center"/>
    </xf>
    <xf numFmtId="3" fontId="34" fillId="0" borderId="22" xfId="69" applyNumberFormat="1" applyFont="1" applyBorder="1" applyAlignment="1">
      <alignment/>
    </xf>
    <xf numFmtId="220" fontId="34" fillId="0" borderId="22" xfId="0" applyNumberFormat="1" applyFont="1" applyBorder="1" applyAlignment="1">
      <alignment horizontal="center"/>
    </xf>
    <xf numFmtId="3" fontId="15" fillId="0" borderId="21" xfId="69" applyNumberFormat="1" applyFont="1" applyBorder="1" applyAlignment="1">
      <alignment horizontal="right"/>
    </xf>
    <xf numFmtId="3" fontId="16" fillId="0" borderId="21" xfId="0" applyNumberFormat="1" applyFont="1" applyBorder="1" applyAlignment="1">
      <alignment horizontal="right"/>
    </xf>
    <xf numFmtId="3" fontId="15" fillId="0" borderId="15" xfId="69" applyNumberFormat="1" applyFont="1" applyBorder="1" applyAlignment="1">
      <alignment horizontal="right"/>
    </xf>
    <xf numFmtId="0" fontId="23" fillId="24" borderId="22" xfId="0" applyFont="1" applyFill="1" applyBorder="1" applyAlignment="1">
      <alignment/>
    </xf>
    <xf numFmtId="3" fontId="32" fillId="0" borderId="22" xfId="69" applyNumberFormat="1" applyFont="1" applyFill="1" applyBorder="1" applyAlignment="1">
      <alignment/>
    </xf>
    <xf numFmtId="3" fontId="34" fillId="0" borderId="22" xfId="69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41" fillId="24" borderId="23" xfId="0" applyFont="1" applyFill="1" applyBorder="1" applyAlignment="1">
      <alignment/>
    </xf>
    <xf numFmtId="219" fontId="20" fillId="0" borderId="0" xfId="0" applyNumberFormat="1" applyFont="1" applyFill="1" applyBorder="1" applyAlignment="1">
      <alignment/>
    </xf>
    <xf numFmtId="3" fontId="32" fillId="0" borderId="22" xfId="69" applyNumberFormat="1" applyFont="1" applyBorder="1" applyAlignment="1">
      <alignment/>
    </xf>
    <xf numFmtId="220" fontId="32" fillId="0" borderId="22" xfId="0" applyNumberFormat="1" applyFont="1" applyBorder="1" applyAlignment="1">
      <alignment horizontal="center"/>
    </xf>
    <xf numFmtId="3" fontId="15" fillId="0" borderId="22" xfId="69" applyNumberFormat="1" applyFont="1" applyFill="1" applyBorder="1" applyAlignment="1">
      <alignment horizontal="right"/>
    </xf>
    <xf numFmtId="3" fontId="16" fillId="0" borderId="22" xfId="0" applyNumberFormat="1" applyFont="1" applyFill="1" applyBorder="1" applyAlignment="1">
      <alignment horizontal="right"/>
    </xf>
    <xf numFmtId="3" fontId="4" fillId="0" borderId="22" xfId="69" applyNumberFormat="1" applyFont="1" applyFill="1" applyBorder="1" applyAlignment="1">
      <alignment horizontal="right"/>
    </xf>
    <xf numFmtId="3" fontId="29" fillId="0" borderId="22" xfId="69" applyNumberFormat="1" applyFont="1" applyFill="1" applyBorder="1" applyAlignment="1">
      <alignment horizontal="right"/>
    </xf>
    <xf numFmtId="3" fontId="15" fillId="0" borderId="24" xfId="69" applyNumberFormat="1" applyFont="1" applyFill="1" applyBorder="1" applyAlignment="1">
      <alignment horizontal="right"/>
    </xf>
    <xf numFmtId="220" fontId="15" fillId="0" borderId="25" xfId="69" applyNumberFormat="1" applyFont="1" applyFill="1" applyBorder="1" applyAlignment="1">
      <alignment horizontal="right"/>
    </xf>
    <xf numFmtId="220" fontId="16" fillId="0" borderId="26" xfId="69" applyNumberFormat="1" applyFont="1" applyFill="1" applyBorder="1" applyAlignment="1">
      <alignment horizontal="right"/>
    </xf>
    <xf numFmtId="220" fontId="15" fillId="0" borderId="26" xfId="69" applyNumberFormat="1" applyFont="1" applyFill="1" applyBorder="1" applyAlignment="1">
      <alignment horizontal="right"/>
    </xf>
    <xf numFmtId="220" fontId="4" fillId="0" borderId="26" xfId="69" applyNumberFormat="1" applyFont="1" applyFill="1" applyBorder="1" applyAlignment="1">
      <alignment horizontal="right"/>
    </xf>
    <xf numFmtId="220" fontId="29" fillId="0" borderId="26" xfId="69" applyNumberFormat="1" applyFont="1" applyFill="1" applyBorder="1" applyAlignment="1">
      <alignment horizontal="right"/>
    </xf>
    <xf numFmtId="3" fontId="4" fillId="0" borderId="27" xfId="69" applyNumberFormat="1" applyFont="1" applyFill="1" applyBorder="1" applyAlignment="1">
      <alignment horizontal="right"/>
    </xf>
    <xf numFmtId="220" fontId="4" fillId="0" borderId="28" xfId="69" applyNumberFormat="1" applyFont="1" applyFill="1" applyBorder="1" applyAlignment="1">
      <alignment horizontal="right"/>
    </xf>
    <xf numFmtId="3" fontId="4" fillId="0" borderId="22" xfId="69" applyNumberFormat="1" applyFont="1" applyFill="1" applyBorder="1" applyAlignment="1">
      <alignment horizontal="right"/>
    </xf>
    <xf numFmtId="220" fontId="4" fillId="0" borderId="26" xfId="69" applyNumberFormat="1" applyFont="1" applyFill="1" applyBorder="1" applyAlignment="1">
      <alignment horizontal="right"/>
    </xf>
    <xf numFmtId="3" fontId="33" fillId="0" borderId="29" xfId="69" applyNumberFormat="1" applyFont="1" applyFill="1" applyBorder="1" applyAlignment="1">
      <alignment/>
    </xf>
    <xf numFmtId="3" fontId="30" fillId="0" borderId="24" xfId="69" applyNumberFormat="1" applyFont="1" applyBorder="1" applyAlignment="1">
      <alignment/>
    </xf>
    <xf numFmtId="220" fontId="30" fillId="0" borderId="24" xfId="0" applyNumberFormat="1" applyFont="1" applyBorder="1" applyAlignment="1">
      <alignment horizontal="center"/>
    </xf>
    <xf numFmtId="164" fontId="30" fillId="0" borderId="25" xfId="0" applyNumberFormat="1" applyFont="1" applyBorder="1" applyAlignment="1">
      <alignment/>
    </xf>
    <xf numFmtId="164" fontId="32" fillId="0" borderId="26" xfId="0" applyNumberFormat="1" applyFont="1" applyBorder="1" applyAlignment="1">
      <alignment/>
    </xf>
    <xf numFmtId="164" fontId="34" fillId="0" borderId="26" xfId="0" applyNumberFormat="1" applyFont="1" applyBorder="1" applyAlignment="1">
      <alignment/>
    </xf>
    <xf numFmtId="164" fontId="32" fillId="0" borderId="26" xfId="0" applyNumberFormat="1" applyFont="1" applyBorder="1" applyAlignment="1">
      <alignment/>
    </xf>
    <xf numFmtId="164" fontId="34" fillId="0" borderId="26" xfId="0" applyNumberFormat="1" applyFont="1" applyBorder="1" applyAlignment="1">
      <alignment/>
    </xf>
    <xf numFmtId="220" fontId="32" fillId="0" borderId="27" xfId="0" applyNumberFormat="1" applyFont="1" applyBorder="1" applyAlignment="1">
      <alignment horizontal="center"/>
    </xf>
    <xf numFmtId="3" fontId="32" fillId="0" borderId="22" xfId="0" applyNumberFormat="1" applyFont="1" applyBorder="1" applyAlignment="1">
      <alignment horizontal="center"/>
    </xf>
    <xf numFmtId="3" fontId="32" fillId="0" borderId="27" xfId="69" applyNumberFormat="1" applyFont="1" applyBorder="1" applyAlignment="1">
      <alignment/>
    </xf>
    <xf numFmtId="164" fontId="32" fillId="0" borderId="28" xfId="0" applyNumberFormat="1" applyFont="1" applyBorder="1" applyAlignment="1">
      <alignment/>
    </xf>
    <xf numFmtId="0" fontId="6" fillId="24" borderId="0" xfId="0" applyFont="1" applyFill="1" applyAlignment="1">
      <alignment/>
    </xf>
    <xf numFmtId="0" fontId="30" fillId="24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ill="1" applyAlignment="1">
      <alignment/>
    </xf>
    <xf numFmtId="0" fontId="7" fillId="24" borderId="0" xfId="0" applyFont="1" applyFill="1" applyBorder="1" applyAlignment="1">
      <alignment/>
    </xf>
    <xf numFmtId="0" fontId="37" fillId="24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37" fillId="24" borderId="0" xfId="0" applyFont="1" applyFill="1" applyBorder="1" applyAlignment="1">
      <alignment horizontal="center"/>
    </xf>
    <xf numFmtId="0" fontId="36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28" fillId="24" borderId="22" xfId="0" applyFont="1" applyFill="1" applyBorder="1" applyAlignment="1">
      <alignment horizontal="left"/>
    </xf>
    <xf numFmtId="0" fontId="23" fillId="24" borderId="0" xfId="0" applyFont="1" applyFill="1" applyAlignment="1">
      <alignment/>
    </xf>
    <xf numFmtId="0" fontId="30" fillId="24" borderId="22" xfId="0" applyFont="1" applyFill="1" applyBorder="1" applyAlignment="1">
      <alignment horizontal="center" vertical="justify" wrapText="1"/>
    </xf>
    <xf numFmtId="0" fontId="28" fillId="24" borderId="22" xfId="0" applyFont="1" applyFill="1" applyBorder="1" applyAlignment="1">
      <alignment horizontal="center" vertical="justify"/>
    </xf>
    <xf numFmtId="0" fontId="30" fillId="24" borderId="22" xfId="0" applyFont="1" applyFill="1" applyBorder="1" applyAlignment="1">
      <alignment horizontal="center" vertical="center"/>
    </xf>
    <xf numFmtId="1" fontId="30" fillId="24" borderId="22" xfId="0" applyNumberFormat="1" applyFont="1" applyFill="1" applyBorder="1" applyAlignment="1">
      <alignment horizontal="center" vertical="center"/>
    </xf>
    <xf numFmtId="1" fontId="23" fillId="24" borderId="22" xfId="0" applyNumberFormat="1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left" vertical="center"/>
    </xf>
    <xf numFmtId="0" fontId="40" fillId="24" borderId="0" xfId="0" applyFont="1" applyFill="1" applyAlignment="1">
      <alignment/>
    </xf>
    <xf numFmtId="0" fontId="50" fillId="24" borderId="23" xfId="0" applyFont="1" applyFill="1" applyBorder="1" applyAlignment="1">
      <alignment/>
    </xf>
    <xf numFmtId="3" fontId="50" fillId="24" borderId="22" xfId="69" applyNumberFormat="1" applyFont="1" applyFill="1" applyBorder="1" applyAlignment="1">
      <alignment horizontal="right"/>
    </xf>
    <xf numFmtId="3" fontId="51" fillId="24" borderId="0" xfId="0" applyNumberFormat="1" applyFont="1" applyFill="1" applyAlignment="1">
      <alignment horizontal="right"/>
    </xf>
    <xf numFmtId="0" fontId="51" fillId="24" borderId="0" xfId="0" applyFont="1" applyFill="1" applyAlignment="1">
      <alignment/>
    </xf>
    <xf numFmtId="3" fontId="39" fillId="24" borderId="0" xfId="0" applyNumberFormat="1" applyFont="1" applyFill="1" applyAlignment="1">
      <alignment horizontal="right"/>
    </xf>
    <xf numFmtId="3" fontId="42" fillId="24" borderId="22" xfId="69" applyNumberFormat="1" applyFont="1" applyFill="1" applyBorder="1" applyAlignment="1">
      <alignment horizontal="right"/>
    </xf>
    <xf numFmtId="3" fontId="43" fillId="24" borderId="0" xfId="0" applyNumberFormat="1" applyFont="1" applyFill="1" applyAlignment="1">
      <alignment horizontal="right"/>
    </xf>
    <xf numFmtId="0" fontId="43" fillId="24" borderId="0" xfId="0" applyFont="1" applyFill="1" applyAlignment="1">
      <alignment/>
    </xf>
    <xf numFmtId="0" fontId="44" fillId="24" borderId="23" xfId="0" applyFont="1" applyFill="1" applyBorder="1" applyAlignment="1">
      <alignment horizontal="left"/>
    </xf>
    <xf numFmtId="3" fontId="45" fillId="24" borderId="22" xfId="69" applyNumberFormat="1" applyFont="1" applyFill="1" applyBorder="1" applyAlignment="1">
      <alignment horizontal="right"/>
    </xf>
    <xf numFmtId="3" fontId="46" fillId="24" borderId="0" xfId="0" applyNumberFormat="1" applyFont="1" applyFill="1" applyAlignment="1">
      <alignment horizontal="right"/>
    </xf>
    <xf numFmtId="0" fontId="47" fillId="24" borderId="0" xfId="0" applyFont="1" applyFill="1" applyAlignment="1">
      <alignment/>
    </xf>
    <xf numFmtId="0" fontId="48" fillId="24" borderId="23" xfId="0" applyFont="1" applyFill="1" applyBorder="1" applyAlignment="1">
      <alignment horizontal="left"/>
    </xf>
    <xf numFmtId="3" fontId="48" fillId="24" borderId="22" xfId="69" applyNumberFormat="1" applyFont="1" applyFill="1" applyBorder="1" applyAlignment="1">
      <alignment horizontal="right"/>
    </xf>
    <xf numFmtId="3" fontId="44" fillId="24" borderId="0" xfId="0" applyNumberFormat="1" applyFont="1" applyFill="1" applyAlignment="1">
      <alignment horizontal="right"/>
    </xf>
    <xf numFmtId="0" fontId="48" fillId="24" borderId="23" xfId="0" applyFont="1" applyFill="1" applyBorder="1" applyAlignment="1">
      <alignment wrapText="1"/>
    </xf>
    <xf numFmtId="0" fontId="48" fillId="24" borderId="23" xfId="0" applyFont="1" applyFill="1" applyBorder="1" applyAlignment="1">
      <alignment/>
    </xf>
    <xf numFmtId="0" fontId="48" fillId="24" borderId="23" xfId="0" applyFont="1" applyFill="1" applyBorder="1" applyAlignment="1">
      <alignment horizontal="left" wrapText="1"/>
    </xf>
    <xf numFmtId="0" fontId="48" fillId="24" borderId="23" xfId="0" applyFont="1" applyFill="1" applyBorder="1" applyAlignment="1">
      <alignment horizontal="left" vertical="center" wrapText="1"/>
    </xf>
    <xf numFmtId="0" fontId="42" fillId="24" borderId="23" xfId="0" applyFont="1" applyFill="1" applyBorder="1" applyAlignment="1">
      <alignment horizontal="left" vertical="center" wrapText="1"/>
    </xf>
    <xf numFmtId="0" fontId="24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8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3" fontId="30" fillId="24" borderId="0" xfId="0" applyNumberFormat="1" applyFont="1" applyFill="1" applyAlignment="1">
      <alignment/>
    </xf>
    <xf numFmtId="3" fontId="6" fillId="24" borderId="0" xfId="0" applyNumberFormat="1" applyFont="1" applyFill="1" applyAlignment="1">
      <alignment/>
    </xf>
    <xf numFmtId="3" fontId="21" fillId="24" borderId="0" xfId="0" applyNumberFormat="1" applyFont="1" applyFill="1" applyAlignment="1">
      <alignment/>
    </xf>
    <xf numFmtId="3" fontId="30" fillId="24" borderId="24" xfId="0" applyNumberFormat="1" applyFont="1" applyFill="1" applyBorder="1" applyAlignment="1">
      <alignment horizontal="right"/>
    </xf>
    <xf numFmtId="219" fontId="49" fillId="24" borderId="22" xfId="69" applyNumberFormat="1" applyFont="1" applyFill="1" applyBorder="1" applyAlignment="1">
      <alignment horizontal="right" wrapText="1"/>
    </xf>
    <xf numFmtId="3" fontId="32" fillId="24" borderId="22" xfId="69" applyNumberFormat="1" applyFont="1" applyFill="1" applyBorder="1" applyAlignment="1">
      <alignment/>
    </xf>
    <xf numFmtId="3" fontId="34" fillId="24" borderId="22" xfId="69" applyNumberFormat="1" applyFont="1" applyFill="1" applyBorder="1" applyAlignment="1">
      <alignment/>
    </xf>
    <xf numFmtId="3" fontId="32" fillId="24" borderId="22" xfId="69" applyNumberFormat="1" applyFont="1" applyFill="1" applyBorder="1" applyAlignment="1">
      <alignment/>
    </xf>
    <xf numFmtId="3" fontId="32" fillId="24" borderId="22" xfId="0" applyNumberFormat="1" applyFont="1" applyFill="1" applyBorder="1" applyAlignment="1">
      <alignment/>
    </xf>
    <xf numFmtId="3" fontId="32" fillId="24" borderId="27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0" fontId="2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219" fontId="20" fillId="24" borderId="0" xfId="0" applyNumberFormat="1" applyFont="1" applyFill="1" applyBorder="1" applyAlignment="1">
      <alignment/>
    </xf>
    <xf numFmtId="3" fontId="50" fillId="0" borderId="22" xfId="69" applyNumberFormat="1" applyFont="1" applyFill="1" applyBorder="1" applyAlignment="1">
      <alignment horizontal="right"/>
    </xf>
    <xf numFmtId="3" fontId="39" fillId="0" borderId="22" xfId="0" applyNumberFormat="1" applyFont="1" applyFill="1" applyBorder="1" applyAlignment="1">
      <alignment horizontal="right"/>
    </xf>
    <xf numFmtId="3" fontId="42" fillId="0" borderId="22" xfId="69" applyNumberFormat="1" applyFont="1" applyFill="1" applyBorder="1" applyAlignment="1">
      <alignment horizontal="right"/>
    </xf>
    <xf numFmtId="3" fontId="45" fillId="0" borderId="22" xfId="69" applyNumberFormat="1" applyFont="1" applyFill="1" applyBorder="1" applyAlignment="1">
      <alignment horizontal="right"/>
    </xf>
    <xf numFmtId="3" fontId="48" fillId="0" borderId="22" xfId="69" applyNumberFormat="1" applyFont="1" applyFill="1" applyBorder="1" applyAlignment="1">
      <alignment horizontal="right"/>
    </xf>
    <xf numFmtId="3" fontId="39" fillId="0" borderId="22" xfId="69" applyNumberFormat="1" applyFont="1" applyFill="1" applyBorder="1" applyAlignment="1">
      <alignment horizontal="right"/>
    </xf>
    <xf numFmtId="219" fontId="48" fillId="0" borderId="22" xfId="69" applyNumberFormat="1" applyFont="1" applyFill="1" applyBorder="1" applyAlignment="1">
      <alignment horizontal="right" wrapText="1"/>
    </xf>
    <xf numFmtId="3" fontId="33" fillId="0" borderId="30" xfId="0" applyNumberFormat="1" applyFont="1" applyFill="1" applyBorder="1" applyAlignment="1">
      <alignment/>
    </xf>
    <xf numFmtId="3" fontId="19" fillId="0" borderId="31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/>
    </xf>
    <xf numFmtId="3" fontId="6" fillId="24" borderId="32" xfId="0" applyNumberFormat="1" applyFont="1" applyFill="1" applyBorder="1" applyAlignment="1">
      <alignment/>
    </xf>
    <xf numFmtId="220" fontId="6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36" fillId="0" borderId="32" xfId="0" applyNumberFormat="1" applyFont="1" applyBorder="1" applyAlignment="1">
      <alignment horizontal="right"/>
    </xf>
    <xf numFmtId="219" fontId="42" fillId="0" borderId="22" xfId="69" applyNumberFormat="1" applyFont="1" applyFill="1" applyBorder="1" applyAlignment="1">
      <alignment horizontal="right" wrapText="1"/>
    </xf>
    <xf numFmtId="3" fontId="30" fillId="0" borderId="22" xfId="0" applyNumberFormat="1" applyFont="1" applyFill="1" applyBorder="1" applyAlignment="1">
      <alignment horizontal="right"/>
    </xf>
    <xf numFmtId="3" fontId="32" fillId="0" borderId="22" xfId="69" applyNumberFormat="1" applyFont="1" applyFill="1" applyBorder="1" applyAlignment="1">
      <alignment/>
    </xf>
    <xf numFmtId="3" fontId="16" fillId="0" borderId="22" xfId="69" applyNumberFormat="1" applyFont="1" applyFill="1" applyBorder="1" applyAlignment="1">
      <alignment horizontal="right"/>
    </xf>
    <xf numFmtId="0" fontId="23" fillId="24" borderId="22" xfId="0" applyFont="1" applyFill="1" applyBorder="1" applyAlignment="1">
      <alignment horizontal="center" vertical="center"/>
    </xf>
    <xf numFmtId="3" fontId="42" fillId="24" borderId="0" xfId="69" applyNumberFormat="1" applyFont="1" applyFill="1" applyBorder="1" applyAlignment="1">
      <alignment horizontal="right"/>
    </xf>
    <xf numFmtId="0" fontId="44" fillId="24" borderId="23" xfId="0" applyNumberFormat="1" applyFont="1" applyFill="1" applyBorder="1" applyAlignment="1">
      <alignment horizontal="left" vertical="center" wrapText="1"/>
    </xf>
    <xf numFmtId="0" fontId="44" fillId="24" borderId="23" xfId="0" applyFont="1" applyFill="1" applyBorder="1" applyAlignment="1">
      <alignment horizontal="left" vertical="center"/>
    </xf>
    <xf numFmtId="0" fontId="44" fillId="24" borderId="23" xfId="0" applyFont="1" applyFill="1" applyBorder="1" applyAlignment="1">
      <alignment horizontal="left" vertical="center" wrapText="1"/>
    </xf>
    <xf numFmtId="219" fontId="44" fillId="0" borderId="22" xfId="69" applyNumberFormat="1" applyFont="1" applyFill="1" applyBorder="1" applyAlignment="1">
      <alignment horizontal="right" wrapText="1"/>
    </xf>
    <xf numFmtId="0" fontId="23" fillId="24" borderId="22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3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2" fillId="24" borderId="23" xfId="0" applyFont="1" applyFill="1" applyBorder="1" applyAlignment="1">
      <alignment/>
    </xf>
    <xf numFmtId="3" fontId="49" fillId="0" borderId="22" xfId="69" applyNumberFormat="1" applyFont="1" applyFill="1" applyBorder="1" applyAlignment="1">
      <alignment horizontal="right"/>
    </xf>
    <xf numFmtId="3" fontId="41" fillId="24" borderId="0" xfId="0" applyNumberFormat="1" applyFont="1" applyFill="1" applyAlignment="1">
      <alignment horizontal="right"/>
    </xf>
    <xf numFmtId="0" fontId="41" fillId="24" borderId="0" xfId="0" applyFont="1" applyFill="1" applyAlignment="1">
      <alignment/>
    </xf>
    <xf numFmtId="0" fontId="79" fillId="24" borderId="23" xfId="0" applyFont="1" applyFill="1" applyBorder="1" applyAlignment="1">
      <alignment horizontal="left"/>
    </xf>
    <xf numFmtId="219" fontId="49" fillId="0" borderId="22" xfId="69" applyNumberFormat="1" applyFont="1" applyFill="1" applyBorder="1" applyAlignment="1">
      <alignment horizontal="right" wrapText="1"/>
    </xf>
    <xf numFmtId="0" fontId="51" fillId="24" borderId="23" xfId="0" applyFont="1" applyFill="1" applyBorder="1" applyAlignment="1">
      <alignment/>
    </xf>
    <xf numFmtId="3" fontId="51" fillId="0" borderId="22" xfId="0" applyNumberFormat="1" applyFont="1" applyFill="1" applyBorder="1" applyAlignment="1">
      <alignment horizontal="right"/>
    </xf>
    <xf numFmtId="3" fontId="51" fillId="24" borderId="22" xfId="69" applyNumberFormat="1" applyFont="1" applyFill="1" applyBorder="1" applyAlignment="1">
      <alignment horizontal="right"/>
    </xf>
    <xf numFmtId="3" fontId="51" fillId="0" borderId="22" xfId="69" applyNumberFormat="1" applyFont="1" applyFill="1" applyBorder="1" applyAlignment="1">
      <alignment horizontal="right"/>
    </xf>
    <xf numFmtId="0" fontId="50" fillId="24" borderId="23" xfId="0" applyFont="1" applyFill="1" applyBorder="1" applyAlignment="1">
      <alignment horizontal="left"/>
    </xf>
    <xf numFmtId="3" fontId="30" fillId="24" borderId="22" xfId="69" applyNumberFormat="1" applyFont="1" applyFill="1" applyBorder="1" applyAlignment="1">
      <alignment/>
    </xf>
    <xf numFmtId="3" fontId="30" fillId="0" borderId="22" xfId="69" applyNumberFormat="1" applyFont="1" applyBorder="1" applyAlignment="1">
      <alignment/>
    </xf>
    <xf numFmtId="220" fontId="30" fillId="0" borderId="22" xfId="0" applyNumberFormat="1" applyFont="1" applyBorder="1" applyAlignment="1">
      <alignment horizontal="center"/>
    </xf>
    <xf numFmtId="164" fontId="30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1" fontId="19" fillId="24" borderId="22" xfId="0" applyNumberFormat="1" applyFont="1" applyFill="1" applyBorder="1" applyAlignment="1">
      <alignment horizontal="center" vertical="center"/>
    </xf>
    <xf numFmtId="3" fontId="32" fillId="24" borderId="33" xfId="69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18" fillId="0" borderId="34" xfId="0" applyFont="1" applyBorder="1" applyAlignment="1">
      <alignment/>
    </xf>
    <xf numFmtId="0" fontId="37" fillId="0" borderId="35" xfId="0" applyFont="1" applyBorder="1" applyAlignment="1">
      <alignment wrapText="1"/>
    </xf>
    <xf numFmtId="0" fontId="30" fillId="0" borderId="36" xfId="0" applyFont="1" applyFill="1" applyBorder="1" applyAlignment="1">
      <alignment/>
    </xf>
    <xf numFmtId="0" fontId="32" fillId="0" borderId="36" xfId="0" applyFont="1" applyFill="1" applyBorder="1" applyAlignment="1">
      <alignment/>
    </xf>
    <xf numFmtId="0" fontId="34" fillId="0" borderId="36" xfId="0" applyFont="1" applyFill="1" applyBorder="1" applyAlignment="1">
      <alignment/>
    </xf>
    <xf numFmtId="0" fontId="34" fillId="0" borderId="36" xfId="0" applyFont="1" applyFill="1" applyBorder="1" applyAlignment="1">
      <alignment wrapText="1"/>
    </xf>
    <xf numFmtId="0" fontId="46" fillId="0" borderId="36" xfId="0" applyFont="1" applyFill="1" applyBorder="1" applyAlignment="1">
      <alignment horizontal="right" wrapText="1"/>
    </xf>
    <xf numFmtId="0" fontId="49" fillId="0" borderId="36" xfId="0" applyFont="1" applyFill="1" applyBorder="1" applyAlignment="1">
      <alignment horizontal="left" wrapText="1"/>
    </xf>
    <xf numFmtId="0" fontId="48" fillId="24" borderId="36" xfId="0" applyFont="1" applyFill="1" applyBorder="1" applyAlignment="1">
      <alignment wrapText="1"/>
    </xf>
    <xf numFmtId="0" fontId="34" fillId="0" borderId="36" xfId="0" applyFont="1" applyFill="1" applyBorder="1" applyAlignment="1">
      <alignment horizontal="left"/>
    </xf>
    <xf numFmtId="0" fontId="34" fillId="0" borderId="36" xfId="0" applyFont="1" applyFill="1" applyBorder="1" applyAlignment="1">
      <alignment horizontal="left" wrapText="1"/>
    </xf>
    <xf numFmtId="0" fontId="34" fillId="0" borderId="36" xfId="0" applyFont="1" applyFill="1" applyBorder="1" applyAlignment="1">
      <alignment horizontal="left" vertical="justify"/>
    </xf>
    <xf numFmtId="0" fontId="32" fillId="0" borderId="36" xfId="0" applyFont="1" applyFill="1" applyBorder="1" applyAlignment="1">
      <alignment horizontal="left"/>
    </xf>
    <xf numFmtId="0" fontId="32" fillId="0" borderId="36" xfId="0" applyFont="1" applyFill="1" applyBorder="1" applyAlignment="1">
      <alignment wrapText="1"/>
    </xf>
    <xf numFmtId="0" fontId="33" fillId="0" borderId="37" xfId="0" applyFont="1" applyBorder="1" applyAlignment="1">
      <alignment vertical="justify"/>
    </xf>
    <xf numFmtId="0" fontId="33" fillId="0" borderId="38" xfId="0" applyFont="1" applyBorder="1" applyAlignment="1">
      <alignment vertical="justify"/>
    </xf>
    <xf numFmtId="0" fontId="2" fillId="25" borderId="32" xfId="0" applyFont="1" applyFill="1" applyBorder="1" applyAlignment="1">
      <alignment/>
    </xf>
    <xf numFmtId="1" fontId="0" fillId="24" borderId="0" xfId="0" applyNumberFormat="1" applyFill="1" applyAlignment="1">
      <alignment/>
    </xf>
    <xf numFmtId="1" fontId="0" fillId="24" borderId="30" xfId="0" applyNumberFormat="1" applyFill="1" applyBorder="1" applyAlignment="1">
      <alignment/>
    </xf>
    <xf numFmtId="1" fontId="0" fillId="24" borderId="18" xfId="0" applyNumberFormat="1" applyFill="1" applyBorder="1" applyAlignment="1">
      <alignment/>
    </xf>
    <xf numFmtId="1" fontId="42" fillId="24" borderId="22" xfId="0" applyNumberFormat="1" applyFont="1" applyFill="1" applyBorder="1" applyAlignment="1">
      <alignment horizontal="left"/>
    </xf>
    <xf numFmtId="1" fontId="57" fillId="24" borderId="22" xfId="0" applyNumberFormat="1" applyFont="1" applyFill="1" applyBorder="1" applyAlignment="1">
      <alignment/>
    </xf>
    <xf numFmtId="1" fontId="49" fillId="24" borderId="22" xfId="0" applyNumberFormat="1" applyFont="1" applyFill="1" applyBorder="1" applyAlignment="1">
      <alignment horizontal="center"/>
    </xf>
    <xf numFmtId="1" fontId="58" fillId="24" borderId="22" xfId="0" applyNumberFormat="1" applyFont="1" applyFill="1" applyBorder="1" applyAlignment="1">
      <alignment/>
    </xf>
    <xf numFmtId="1" fontId="42" fillId="24" borderId="22" xfId="0" applyNumberFormat="1" applyFont="1" applyFill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/>
    </xf>
    <xf numFmtId="3" fontId="19" fillId="0" borderId="40" xfId="0" applyNumberFormat="1" applyFont="1" applyBorder="1" applyAlignment="1">
      <alignment horizontal="left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3" fontId="28" fillId="0" borderId="41" xfId="0" applyNumberFormat="1" applyFont="1" applyFill="1" applyBorder="1" applyAlignment="1">
      <alignment horizontal="center"/>
    </xf>
    <xf numFmtId="220" fontId="19" fillId="0" borderId="21" xfId="0" applyNumberFormat="1" applyFont="1" applyBorder="1" applyAlignment="1">
      <alignment horizontal="center"/>
    </xf>
    <xf numFmtId="3" fontId="30" fillId="24" borderId="42" xfId="0" applyNumberFormat="1" applyFont="1" applyFill="1" applyBorder="1" applyAlignment="1">
      <alignment horizontal="right"/>
    </xf>
    <xf numFmtId="3" fontId="30" fillId="24" borderId="43" xfId="69" applyNumberFormat="1" applyFont="1" applyFill="1" applyBorder="1" applyAlignment="1">
      <alignment/>
    </xf>
    <xf numFmtId="3" fontId="32" fillId="0" borderId="43" xfId="69" applyNumberFormat="1" applyFont="1" applyFill="1" applyBorder="1" applyAlignment="1">
      <alignment/>
    </xf>
    <xf numFmtId="3" fontId="32" fillId="24" borderId="43" xfId="69" applyNumberFormat="1" applyFont="1" applyFill="1" applyBorder="1" applyAlignment="1">
      <alignment/>
    </xf>
    <xf numFmtId="3" fontId="34" fillId="0" borderId="43" xfId="69" applyNumberFormat="1" applyFont="1" applyFill="1" applyBorder="1" applyAlignment="1">
      <alignment/>
    </xf>
    <xf numFmtId="3" fontId="34" fillId="24" borderId="43" xfId="69" applyNumberFormat="1" applyFont="1" applyFill="1" applyBorder="1" applyAlignment="1">
      <alignment/>
    </xf>
    <xf numFmtId="3" fontId="32" fillId="0" borderId="43" xfId="69" applyNumberFormat="1" applyFont="1" applyFill="1" applyBorder="1" applyAlignment="1">
      <alignment/>
    </xf>
    <xf numFmtId="3" fontId="32" fillId="0" borderId="44" xfId="69" applyNumberFormat="1" applyFont="1" applyFill="1" applyBorder="1" applyAlignment="1">
      <alignment/>
    </xf>
    <xf numFmtId="3" fontId="33" fillId="0" borderId="27" xfId="0" applyNumberFormat="1" applyFont="1" applyFill="1" applyBorder="1" applyAlignment="1">
      <alignment/>
    </xf>
    <xf numFmtId="3" fontId="30" fillId="0" borderId="22" xfId="69" applyNumberFormat="1" applyFont="1" applyFill="1" applyBorder="1" applyAlignment="1">
      <alignment/>
    </xf>
    <xf numFmtId="220" fontId="42" fillId="0" borderId="22" xfId="69" applyNumberFormat="1" applyFont="1" applyFill="1" applyBorder="1" applyAlignment="1">
      <alignment horizontal="right"/>
    </xf>
    <xf numFmtId="3" fontId="23" fillId="0" borderId="22" xfId="0" applyNumberFormat="1" applyFont="1" applyFill="1" applyBorder="1" applyAlignment="1">
      <alignment horizontal="right"/>
    </xf>
    <xf numFmtId="4" fontId="39" fillId="0" borderId="22" xfId="69" applyNumberFormat="1" applyFont="1" applyFill="1" applyBorder="1" applyAlignment="1">
      <alignment horizontal="right"/>
    </xf>
    <xf numFmtId="219" fontId="32" fillId="0" borderId="22" xfId="69" applyNumberFormat="1" applyFont="1" applyFill="1" applyBorder="1" applyAlignment="1">
      <alignment horizontal="right" wrapText="1"/>
    </xf>
    <xf numFmtId="220" fontId="49" fillId="0" borderId="22" xfId="69" applyNumberFormat="1" applyFont="1" applyFill="1" applyBorder="1" applyAlignment="1">
      <alignment horizontal="right"/>
    </xf>
    <xf numFmtId="3" fontId="52" fillId="0" borderId="22" xfId="69" applyNumberFormat="1" applyFont="1" applyFill="1" applyBorder="1" applyAlignment="1">
      <alignment horizontal="right"/>
    </xf>
    <xf numFmtId="220" fontId="45" fillId="0" borderId="22" xfId="69" applyNumberFormat="1" applyFont="1" applyFill="1" applyBorder="1" applyAlignment="1">
      <alignment horizontal="right"/>
    </xf>
    <xf numFmtId="219" fontId="53" fillId="0" borderId="22" xfId="69" applyNumberFormat="1" applyFont="1" applyFill="1" applyBorder="1" applyAlignment="1">
      <alignment horizontal="right" wrapText="1"/>
    </xf>
    <xf numFmtId="220" fontId="48" fillId="0" borderId="22" xfId="69" applyNumberFormat="1" applyFont="1" applyFill="1" applyBorder="1" applyAlignment="1">
      <alignment horizontal="right"/>
    </xf>
    <xf numFmtId="220" fontId="76" fillId="0" borderId="22" xfId="69" applyNumberFormat="1" applyFont="1" applyFill="1" applyBorder="1" applyAlignment="1">
      <alignment horizontal="right"/>
    </xf>
    <xf numFmtId="3" fontId="78" fillId="0" borderId="22" xfId="69" applyNumberFormat="1" applyFont="1" applyFill="1" applyBorder="1" applyAlignment="1">
      <alignment horizontal="right"/>
    </xf>
    <xf numFmtId="3" fontId="44" fillId="0" borderId="22" xfId="69" applyNumberFormat="1" applyFont="1" applyFill="1" applyBorder="1" applyAlignment="1">
      <alignment horizontal="right"/>
    </xf>
    <xf numFmtId="219" fontId="34" fillId="0" borderId="22" xfId="69" applyNumberFormat="1" applyFont="1" applyFill="1" applyBorder="1" applyAlignment="1">
      <alignment horizontal="right" wrapText="1"/>
    </xf>
    <xf numFmtId="220" fontId="44" fillId="0" borderId="22" xfId="69" applyNumberFormat="1" applyFont="1" applyFill="1" applyBorder="1" applyAlignment="1">
      <alignment horizontal="right"/>
    </xf>
    <xf numFmtId="219" fontId="44" fillId="0" borderId="22" xfId="69" applyNumberFormat="1" applyFont="1" applyFill="1" applyBorder="1" applyAlignment="1">
      <alignment horizontal="center" wrapText="1"/>
    </xf>
    <xf numFmtId="220" fontId="77" fillId="0" borderId="22" xfId="69" applyNumberFormat="1" applyFont="1" applyFill="1" applyBorder="1" applyAlignment="1">
      <alignment horizontal="right"/>
    </xf>
    <xf numFmtId="219" fontId="30" fillId="0" borderId="22" xfId="69" applyNumberFormat="1" applyFont="1" applyFill="1" applyBorder="1" applyAlignment="1">
      <alignment horizontal="right" wrapText="1"/>
    </xf>
    <xf numFmtId="164" fontId="42" fillId="0" borderId="22" xfId="0" applyNumberFormat="1" applyFont="1" applyFill="1" applyBorder="1" applyAlignment="1">
      <alignment/>
    </xf>
    <xf numFmtId="219" fontId="80" fillId="0" borderId="22" xfId="69" applyNumberFormat="1" applyFont="1" applyFill="1" applyBorder="1" applyAlignment="1">
      <alignment horizontal="right" wrapText="1"/>
    </xf>
    <xf numFmtId="220" fontId="50" fillId="0" borderId="22" xfId="69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4" fontId="51" fillId="0" borderId="22" xfId="69" applyNumberFormat="1" applyFont="1" applyFill="1" applyBorder="1" applyAlignment="1">
      <alignment horizontal="right"/>
    </xf>
    <xf numFmtId="220" fontId="38" fillId="0" borderId="22" xfId="69" applyNumberFormat="1" applyFont="1" applyFill="1" applyBorder="1" applyAlignment="1">
      <alignment horizontal="right"/>
    </xf>
    <xf numFmtId="3" fontId="56" fillId="0" borderId="22" xfId="69" applyNumberFormat="1" applyFont="1" applyFill="1" applyBorder="1" applyAlignment="1">
      <alignment horizontal="right"/>
    </xf>
    <xf numFmtId="3" fontId="54" fillId="0" borderId="22" xfId="0" applyNumberFormat="1" applyFont="1" applyFill="1" applyBorder="1" applyAlignment="1">
      <alignment horizontal="right" vertical="top" shrinkToFit="1"/>
    </xf>
    <xf numFmtId="3" fontId="4" fillId="0" borderId="30" xfId="69" applyNumberFormat="1" applyFont="1" applyFill="1" applyBorder="1" applyAlignment="1">
      <alignment horizontal="right"/>
    </xf>
    <xf numFmtId="0" fontId="24" fillId="24" borderId="22" xfId="0" applyFont="1" applyFill="1" applyBorder="1" applyAlignment="1">
      <alignment/>
    </xf>
    <xf numFmtId="0" fontId="8" fillId="24" borderId="22" xfId="0" applyFont="1" applyFill="1" applyBorder="1" applyAlignment="1">
      <alignment/>
    </xf>
    <xf numFmtId="1" fontId="0" fillId="24" borderId="22" xfId="0" applyNumberFormat="1" applyFill="1" applyBorder="1" applyAlignment="1">
      <alignment/>
    </xf>
    <xf numFmtId="0" fontId="53" fillId="24" borderId="22" xfId="0" applyFont="1" applyFill="1" applyBorder="1" applyAlignment="1">
      <alignment/>
    </xf>
    <xf numFmtId="1" fontId="32" fillId="24" borderId="0" xfId="0" applyNumberFormat="1" applyFont="1" applyFill="1" applyAlignment="1">
      <alignment/>
    </xf>
    <xf numFmtId="1" fontId="32" fillId="24" borderId="22" xfId="0" applyNumberFormat="1" applyFont="1" applyFill="1" applyBorder="1" applyAlignment="1">
      <alignment/>
    </xf>
    <xf numFmtId="3" fontId="53" fillId="24" borderId="2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32" fillId="24" borderId="29" xfId="0" applyFont="1" applyFill="1" applyBorder="1" applyAlignment="1">
      <alignment horizontal="center"/>
    </xf>
    <xf numFmtId="0" fontId="35" fillId="24" borderId="29" xfId="0" applyFont="1" applyFill="1" applyBorder="1" applyAlignment="1">
      <alignment/>
    </xf>
    <xf numFmtId="0" fontId="32" fillId="24" borderId="22" xfId="0" applyFont="1" applyFill="1" applyBorder="1" applyAlignment="1">
      <alignment horizontal="center" vertical="center"/>
    </xf>
    <xf numFmtId="0" fontId="35" fillId="24" borderId="22" xfId="0" applyFont="1" applyFill="1" applyBorder="1" applyAlignment="1">
      <alignment horizontal="center"/>
    </xf>
    <xf numFmtId="0" fontId="28" fillId="24" borderId="45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8" fillId="24" borderId="47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3" xfId="0" applyBorder="1" applyAlignment="1">
      <alignment horizontal="center"/>
    </xf>
    <xf numFmtId="0" fontId="30" fillId="24" borderId="19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30" fillId="24" borderId="1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32" fillId="24" borderId="22" xfId="0" applyFont="1" applyFill="1" applyBorder="1" applyAlignment="1">
      <alignment horizontal="center"/>
    </xf>
    <xf numFmtId="0" fontId="35" fillId="24" borderId="22" xfId="0" applyFont="1" applyFill="1" applyBorder="1" applyAlignment="1">
      <alignment/>
    </xf>
    <xf numFmtId="0" fontId="28" fillId="24" borderId="23" xfId="0" applyFont="1" applyFill="1" applyBorder="1" applyAlignment="1">
      <alignment horizontal="center"/>
    </xf>
    <xf numFmtId="0" fontId="32" fillId="24" borderId="23" xfId="0" applyFont="1" applyFill="1" applyBorder="1" applyAlignment="1">
      <alignment horizontal="center"/>
    </xf>
    <xf numFmtId="0" fontId="35" fillId="24" borderId="47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28" fillId="24" borderId="22" xfId="0" applyFont="1" applyFill="1" applyBorder="1" applyAlignment="1">
      <alignment horizontal="center" wrapText="1"/>
    </xf>
    <xf numFmtId="0" fontId="23" fillId="24" borderId="22" xfId="0" applyFont="1" applyFill="1" applyBorder="1" applyAlignment="1">
      <alignment horizontal="center" wrapText="1"/>
    </xf>
    <xf numFmtId="1" fontId="28" fillId="24" borderId="18" xfId="0" applyNumberFormat="1" applyFont="1" applyFill="1" applyBorder="1" applyAlignment="1">
      <alignment wrapText="1"/>
    </xf>
    <xf numFmtId="1" fontId="28" fillId="24" borderId="29" xfId="0" applyNumberFormat="1" applyFont="1" applyFill="1" applyBorder="1" applyAlignment="1">
      <alignment wrapText="1"/>
    </xf>
    <xf numFmtId="0" fontId="23" fillId="24" borderId="46" xfId="0" applyFont="1" applyFill="1" applyBorder="1" applyAlignment="1">
      <alignment/>
    </xf>
    <xf numFmtId="0" fontId="23" fillId="24" borderId="19" xfId="0" applyFont="1" applyFill="1" applyBorder="1" applyAlignment="1">
      <alignment/>
    </xf>
    <xf numFmtId="0" fontId="28" fillId="24" borderId="49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23" fillId="24" borderId="48" xfId="0" applyFont="1" applyFill="1" applyBorder="1" applyAlignment="1">
      <alignment/>
    </xf>
    <xf numFmtId="0" fontId="28" fillId="24" borderId="23" xfId="0" applyFont="1" applyFill="1" applyBorder="1" applyAlignment="1">
      <alignment horizontal="center" vertical="center"/>
    </xf>
    <xf numFmtId="0" fontId="30" fillId="24" borderId="50" xfId="0" applyFont="1" applyFill="1" applyBorder="1" applyAlignment="1">
      <alignment horizontal="center"/>
    </xf>
    <xf numFmtId="0" fontId="28" fillId="24" borderId="51" xfId="0" applyFont="1" applyFill="1" applyBorder="1" applyAlignment="1">
      <alignment horizontal="center" vertical="center"/>
    </xf>
    <xf numFmtId="0" fontId="28" fillId="24" borderId="47" xfId="0" applyFont="1" applyFill="1" applyBorder="1" applyAlignment="1">
      <alignment horizontal="center" vertical="center"/>
    </xf>
    <xf numFmtId="0" fontId="23" fillId="24" borderId="30" xfId="0" applyFont="1" applyFill="1" applyBorder="1" applyAlignment="1">
      <alignment/>
    </xf>
    <xf numFmtId="0" fontId="23" fillId="24" borderId="29" xfId="0" applyFont="1" applyFill="1" applyBorder="1" applyAlignment="1">
      <alignment/>
    </xf>
    <xf numFmtId="3" fontId="19" fillId="0" borderId="23" xfId="0" applyNumberFormat="1" applyFont="1" applyBorder="1" applyAlignment="1">
      <alignment wrapText="1"/>
    </xf>
    <xf numFmtId="0" fontId="0" fillId="0" borderId="52" xfId="0" applyBorder="1" applyAlignment="1">
      <alignment wrapText="1"/>
    </xf>
    <xf numFmtId="0" fontId="30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3" fontId="28" fillId="0" borderId="53" xfId="0" applyNumberFormat="1" applyFont="1" applyBorder="1" applyAlignment="1">
      <alignment horizontal="center" wrapText="1"/>
    </xf>
    <xf numFmtId="0" fontId="23" fillId="0" borderId="54" xfId="0" applyFont="1" applyBorder="1" applyAlignment="1">
      <alignment/>
    </xf>
    <xf numFmtId="0" fontId="23" fillId="0" borderId="55" xfId="0" applyFont="1" applyBorder="1" applyAlignment="1">
      <alignment/>
    </xf>
    <xf numFmtId="3" fontId="19" fillId="0" borderId="56" xfId="0" applyNumberFormat="1" applyFont="1" applyFill="1" applyBorder="1" applyAlignment="1">
      <alignment horizontal="center" wrapText="1"/>
    </xf>
    <xf numFmtId="0" fontId="18" fillId="0" borderId="41" xfId="0" applyFont="1" applyFill="1" applyBorder="1" applyAlignment="1">
      <alignment horizontal="center"/>
    </xf>
    <xf numFmtId="3" fontId="28" fillId="24" borderId="3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vertical="center" wrapText="1"/>
    </xf>
    <xf numFmtId="3" fontId="28" fillId="0" borderId="50" xfId="0" applyNumberFormat="1" applyFont="1" applyBorder="1" applyAlignment="1">
      <alignment horizontal="left" vertical="center" wrapText="1"/>
    </xf>
    <xf numFmtId="0" fontId="23" fillId="0" borderId="46" xfId="0" applyFont="1" applyBorder="1" applyAlignment="1">
      <alignment horizontal="left" vertical="center" wrapText="1"/>
    </xf>
    <xf numFmtId="0" fontId="23" fillId="0" borderId="51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3" fontId="28" fillId="0" borderId="18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5" fillId="0" borderId="57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21" xfId="0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24" borderId="14" xfId="0" applyFill="1" applyBorder="1" applyAlignment="1">
      <alignment wrapText="1"/>
    </xf>
    <xf numFmtId="0" fontId="19" fillId="24" borderId="29" xfId="0" applyFont="1" applyFill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19" fillId="24" borderId="19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/>
    </xf>
    <xf numFmtId="0" fontId="28" fillId="24" borderId="33" xfId="0" applyFont="1" applyFill="1" applyBorder="1" applyAlignment="1">
      <alignment horizontal="center" vertical="center"/>
    </xf>
    <xf numFmtId="0" fontId="28" fillId="24" borderId="49" xfId="0" applyFont="1" applyFill="1" applyBorder="1" applyAlignment="1">
      <alignment horizontal="center" vertical="center"/>
    </xf>
    <xf numFmtId="0" fontId="28" fillId="24" borderId="48" xfId="0" applyFont="1" applyFill="1" applyBorder="1" applyAlignment="1">
      <alignment horizontal="center" vertical="center"/>
    </xf>
    <xf numFmtId="0" fontId="30" fillId="24" borderId="45" xfId="0" applyFont="1" applyFill="1" applyBorder="1" applyAlignment="1">
      <alignment horizontal="center"/>
    </xf>
    <xf numFmtId="0" fontId="30" fillId="24" borderId="46" xfId="0" applyFont="1" applyFill="1" applyBorder="1" applyAlignment="1">
      <alignment horizontal="center"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33" xfId="0" applyFont="1" applyFill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/>
    </xf>
    <xf numFmtId="0" fontId="32" fillId="24" borderId="47" xfId="0" applyFont="1" applyFill="1" applyBorder="1" applyAlignment="1">
      <alignment horizontal="center" vertical="center"/>
    </xf>
    <xf numFmtId="0" fontId="32" fillId="24" borderId="33" xfId="0" applyFont="1" applyFill="1" applyBorder="1" applyAlignment="1">
      <alignment horizontal="center" vertical="center"/>
    </xf>
    <xf numFmtId="0" fontId="32" fillId="24" borderId="33" xfId="0" applyFont="1" applyFill="1" applyBorder="1" applyAlignment="1">
      <alignment horizontal="center"/>
    </xf>
    <xf numFmtId="0" fontId="30" fillId="24" borderId="30" xfId="0" applyFont="1" applyFill="1" applyBorder="1" applyAlignment="1">
      <alignment horizontal="center" vertical="center"/>
    </xf>
    <xf numFmtId="0" fontId="30" fillId="24" borderId="29" xfId="0" applyFont="1" applyFill="1" applyBorder="1" applyAlignment="1">
      <alignment horizontal="center" vertical="center"/>
    </xf>
    <xf numFmtId="0" fontId="32" fillId="24" borderId="47" xfId="0" applyFont="1" applyFill="1" applyBorder="1" applyAlignment="1">
      <alignment horizontal="center"/>
    </xf>
    <xf numFmtId="0" fontId="28" fillId="24" borderId="23" xfId="0" applyFont="1" applyFill="1" applyBorder="1" applyAlignment="1">
      <alignment horizontal="center" wrapText="1"/>
    </xf>
    <xf numFmtId="0" fontId="28" fillId="24" borderId="33" xfId="0" applyFont="1" applyFill="1" applyBorder="1" applyAlignment="1">
      <alignment horizontal="center" wrapText="1"/>
    </xf>
    <xf numFmtId="0" fontId="3" fillId="0" borderId="57" xfId="0" applyFont="1" applyBorder="1" applyAlignment="1">
      <alignment/>
    </xf>
    <xf numFmtId="0" fontId="4" fillId="24" borderId="59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/>
    </xf>
    <xf numFmtId="0" fontId="3" fillId="24" borderId="58" xfId="0" applyFont="1" applyFill="1" applyBorder="1" applyAlignment="1">
      <alignment/>
    </xf>
    <xf numFmtId="0" fontId="19" fillId="24" borderId="41" xfId="0" applyFont="1" applyFill="1" applyBorder="1" applyAlignment="1">
      <alignment horizontal="center" vertical="center"/>
    </xf>
    <xf numFmtId="0" fontId="19" fillId="24" borderId="51" xfId="0" applyFont="1" applyFill="1" applyBorder="1" applyAlignment="1">
      <alignment/>
    </xf>
    <xf numFmtId="0" fontId="19" fillId="24" borderId="60" xfId="0" applyFont="1" applyFill="1" applyBorder="1" applyAlignment="1">
      <alignment/>
    </xf>
    <xf numFmtId="0" fontId="0" fillId="0" borderId="37" xfId="0" applyBorder="1" applyAlignment="1">
      <alignment wrapText="1"/>
    </xf>
    <xf numFmtId="0" fontId="0" fillId="0" borderId="61" xfId="0" applyBorder="1" applyAlignment="1">
      <alignment wrapText="1"/>
    </xf>
    <xf numFmtId="0" fontId="3" fillId="24" borderId="38" xfId="0" applyFont="1" applyFill="1" applyBorder="1" applyAlignment="1">
      <alignment/>
    </xf>
    <xf numFmtId="0" fontId="19" fillId="0" borderId="62" xfId="0" applyFont="1" applyBorder="1" applyAlignment="1">
      <alignment horizontal="center"/>
    </xf>
    <xf numFmtId="0" fontId="19" fillId="24" borderId="23" xfId="0" applyFont="1" applyFill="1" applyBorder="1" applyAlignment="1">
      <alignment horizontal="center" vertical="center"/>
    </xf>
    <xf numFmtId="0" fontId="19" fillId="24" borderId="26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63" xfId="0" applyFont="1" applyBorder="1" applyAlignment="1">
      <alignment/>
    </xf>
    <xf numFmtId="0" fontId="15" fillId="0" borderId="35" xfId="0" applyFont="1" applyBorder="1" applyAlignment="1">
      <alignment/>
    </xf>
    <xf numFmtId="3" fontId="15" fillId="0" borderId="42" xfId="69" applyNumberFormat="1" applyFont="1" applyFill="1" applyBorder="1" applyAlignment="1">
      <alignment horizontal="right"/>
    </xf>
    <xf numFmtId="220" fontId="15" fillId="0" borderId="53" xfId="69" applyNumberFormat="1" applyFont="1" applyFill="1" applyBorder="1" applyAlignment="1">
      <alignment horizontal="right"/>
    </xf>
    <xf numFmtId="220" fontId="15" fillId="0" borderId="54" xfId="69" applyNumberFormat="1" applyFont="1" applyFill="1" applyBorder="1" applyAlignment="1">
      <alignment horizontal="right"/>
    </xf>
    <xf numFmtId="0" fontId="20" fillId="24" borderId="36" xfId="0" applyFont="1" applyFill="1" applyBorder="1" applyAlignment="1">
      <alignment/>
    </xf>
    <xf numFmtId="3" fontId="16" fillId="0" borderId="43" xfId="0" applyNumberFormat="1" applyFont="1" applyFill="1" applyBorder="1" applyAlignment="1">
      <alignment horizontal="right"/>
    </xf>
    <xf numFmtId="220" fontId="16" fillId="0" borderId="23" xfId="69" applyNumberFormat="1" applyFont="1" applyFill="1" applyBorder="1" applyAlignment="1">
      <alignment horizontal="right"/>
    </xf>
    <xf numFmtId="220" fontId="16" fillId="0" borderId="47" xfId="69" applyNumberFormat="1" applyFont="1" applyFill="1" applyBorder="1" applyAlignment="1">
      <alignment horizontal="right"/>
    </xf>
    <xf numFmtId="0" fontId="15" fillId="0" borderId="36" xfId="0" applyFont="1" applyBorder="1" applyAlignment="1">
      <alignment horizontal="left"/>
    </xf>
    <xf numFmtId="3" fontId="15" fillId="0" borderId="43" xfId="69" applyNumberFormat="1" applyFont="1" applyFill="1" applyBorder="1" applyAlignment="1">
      <alignment horizontal="right"/>
    </xf>
    <xf numFmtId="220" fontId="15" fillId="0" borderId="23" xfId="69" applyNumberFormat="1" applyFont="1" applyFill="1" applyBorder="1" applyAlignment="1">
      <alignment horizontal="right"/>
    </xf>
    <xf numFmtId="220" fontId="15" fillId="0" borderId="47" xfId="69" applyNumberFormat="1" applyFont="1" applyFill="1" applyBorder="1" applyAlignment="1">
      <alignment horizontal="right"/>
    </xf>
    <xf numFmtId="0" fontId="20" fillId="0" borderId="36" xfId="0" applyFont="1" applyBorder="1" applyAlignment="1">
      <alignment horizontal="left"/>
    </xf>
    <xf numFmtId="3" fontId="4" fillId="0" borderId="43" xfId="69" applyNumberFormat="1" applyFont="1" applyFill="1" applyBorder="1" applyAlignment="1">
      <alignment horizontal="right"/>
    </xf>
    <xf numFmtId="220" fontId="4" fillId="0" borderId="23" xfId="69" applyNumberFormat="1" applyFont="1" applyFill="1" applyBorder="1" applyAlignment="1">
      <alignment horizontal="right"/>
    </xf>
    <xf numFmtId="220" fontId="4" fillId="0" borderId="47" xfId="69" applyNumberFormat="1" applyFont="1" applyFill="1" applyBorder="1" applyAlignment="1">
      <alignment horizontal="right"/>
    </xf>
    <xf numFmtId="0" fontId="4" fillId="0" borderId="36" xfId="0" applyFont="1" applyBorder="1" applyAlignment="1">
      <alignment/>
    </xf>
    <xf numFmtId="0" fontId="14" fillId="0" borderId="36" xfId="0" applyFont="1" applyBorder="1" applyAlignment="1">
      <alignment horizontal="justify"/>
    </xf>
    <xf numFmtId="3" fontId="29" fillId="0" borderId="43" xfId="69" applyNumberFormat="1" applyFont="1" applyFill="1" applyBorder="1" applyAlignment="1">
      <alignment horizontal="right"/>
    </xf>
    <xf numFmtId="220" fontId="29" fillId="0" borderId="23" xfId="69" applyNumberFormat="1" applyFont="1" applyFill="1" applyBorder="1" applyAlignment="1">
      <alignment horizontal="right"/>
    </xf>
    <xf numFmtId="220" fontId="29" fillId="0" borderId="47" xfId="69" applyNumberFormat="1" applyFont="1" applyFill="1" applyBorder="1" applyAlignment="1">
      <alignment horizontal="right"/>
    </xf>
    <xf numFmtId="0" fontId="4" fillId="0" borderId="36" xfId="0" applyFont="1" applyBorder="1" applyAlignment="1">
      <alignment horizontal="left"/>
    </xf>
    <xf numFmtId="220" fontId="4" fillId="0" borderId="23" xfId="69" applyNumberFormat="1" applyFont="1" applyFill="1" applyBorder="1" applyAlignment="1">
      <alignment horizontal="right"/>
    </xf>
    <xf numFmtId="220" fontId="4" fillId="0" borderId="47" xfId="69" applyNumberFormat="1" applyFont="1" applyFill="1" applyBorder="1" applyAlignment="1">
      <alignment horizontal="right"/>
    </xf>
    <xf numFmtId="0" fontId="4" fillId="0" borderId="36" xfId="0" applyFont="1" applyBorder="1" applyAlignment="1">
      <alignment horizontal="left" wrapText="1"/>
    </xf>
    <xf numFmtId="0" fontId="14" fillId="0" borderId="36" xfId="0" applyNumberFormat="1" applyFont="1" applyBorder="1" applyAlignment="1">
      <alignment horizontal="left" vertical="center" wrapText="1"/>
    </xf>
    <xf numFmtId="3" fontId="4" fillId="0" borderId="64" xfId="69" applyNumberFormat="1" applyFont="1" applyFill="1" applyBorder="1" applyAlignment="1">
      <alignment horizontal="right"/>
    </xf>
    <xf numFmtId="0" fontId="15" fillId="0" borderId="65" xfId="0" applyFont="1" applyBorder="1" applyAlignment="1">
      <alignment wrapText="1"/>
    </xf>
    <xf numFmtId="3" fontId="15" fillId="0" borderId="44" xfId="69" applyNumberFormat="1" applyFont="1" applyFill="1" applyBorder="1" applyAlignment="1">
      <alignment horizontal="right"/>
    </xf>
    <xf numFmtId="220" fontId="4" fillId="0" borderId="66" xfId="69" applyNumberFormat="1" applyFont="1" applyFill="1" applyBorder="1" applyAlignment="1">
      <alignment horizontal="right"/>
    </xf>
    <xf numFmtId="220" fontId="4" fillId="0" borderId="67" xfId="69" applyNumberFormat="1" applyFont="1" applyFill="1" applyBorder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11" xfId="67"/>
    <cellStyle name="Тысячи_11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9;&#1090;&#1091;&#1087;&#1083;&#1077;&#1085;&#1080;&#1103;%20&#1080;&#1102;&#1083;&#110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НМ4 14"/>
      <sheetName val="1-НМ3 14"/>
      <sheetName val="1-НМ1 14"/>
      <sheetName val="1-НМ4 15"/>
      <sheetName val="1-НМ3 15"/>
      <sheetName val="1НМ1 15"/>
      <sheetName val="всего"/>
      <sheetName val="Террит"/>
      <sheetName val="обл(УФК)"/>
      <sheetName val="местн"/>
      <sheetName val="К-д1-НМ1 15"/>
      <sheetName val="К-д1-НМ4 15"/>
      <sheetName val=" К-д1-НМ1 14"/>
      <sheetName val="К-д1-НМ4 14"/>
      <sheetName val="Лист1"/>
    </sheetNames>
    <sheetDataSet>
      <sheetData sheetId="0">
        <row r="7">
          <cell r="E7">
            <v>2809583</v>
          </cell>
          <cell r="F7">
            <v>2808749</v>
          </cell>
          <cell r="G7">
            <v>842449</v>
          </cell>
          <cell r="H7">
            <v>186</v>
          </cell>
          <cell r="I7">
            <v>186</v>
          </cell>
          <cell r="J7">
            <v>462</v>
          </cell>
        </row>
        <row r="19">
          <cell r="E19">
            <v>548282</v>
          </cell>
          <cell r="F19">
            <v>548166</v>
          </cell>
          <cell r="G19">
            <v>548166</v>
          </cell>
          <cell r="H19">
            <v>58</v>
          </cell>
          <cell r="I19">
            <v>58</v>
          </cell>
        </row>
        <row r="23">
          <cell r="E23">
            <v>100054</v>
          </cell>
          <cell r="F23">
            <v>99981</v>
          </cell>
          <cell r="G23">
            <v>99762</v>
          </cell>
          <cell r="H23">
            <v>26</v>
          </cell>
          <cell r="I23">
            <v>47</v>
          </cell>
        </row>
        <row r="27">
          <cell r="E27">
            <v>8020</v>
          </cell>
          <cell r="F27">
            <v>8020</v>
          </cell>
          <cell r="G27">
            <v>8020</v>
          </cell>
        </row>
        <row r="32">
          <cell r="F32">
            <v>-8</v>
          </cell>
        </row>
      </sheetData>
      <sheetData sheetId="1">
        <row r="9">
          <cell r="E9">
            <v>-1523</v>
          </cell>
        </row>
        <row r="10">
          <cell r="E10">
            <v>72</v>
          </cell>
        </row>
        <row r="11">
          <cell r="E11">
            <v>277</v>
          </cell>
        </row>
        <row r="14">
          <cell r="E14">
            <v>210</v>
          </cell>
        </row>
        <row r="15">
          <cell r="E15">
            <v>29</v>
          </cell>
        </row>
        <row r="16">
          <cell r="E16">
            <v>28</v>
          </cell>
        </row>
      </sheetData>
      <sheetData sheetId="2">
        <row r="14">
          <cell r="E14">
            <v>551030</v>
          </cell>
          <cell r="F14">
            <v>3036063</v>
          </cell>
        </row>
        <row r="26">
          <cell r="E26">
            <v>22663</v>
          </cell>
          <cell r="F26">
            <v>7659320</v>
          </cell>
          <cell r="G26">
            <v>2766602</v>
          </cell>
        </row>
        <row r="33">
          <cell r="E33">
            <v>23604890</v>
          </cell>
        </row>
        <row r="34">
          <cell r="E34">
            <v>5965869</v>
          </cell>
          <cell r="F34">
            <v>713340</v>
          </cell>
        </row>
        <row r="36">
          <cell r="F36">
            <v>818</v>
          </cell>
        </row>
        <row r="48">
          <cell r="F48">
            <v>427</v>
          </cell>
        </row>
        <row r="49">
          <cell r="F49">
            <v>207527</v>
          </cell>
        </row>
        <row r="50">
          <cell r="F50">
            <v>504568</v>
          </cell>
        </row>
        <row r="55">
          <cell r="E55">
            <v>397106</v>
          </cell>
        </row>
        <row r="56">
          <cell r="E56">
            <v>77882</v>
          </cell>
        </row>
        <row r="76">
          <cell r="F76">
            <v>3254415</v>
          </cell>
          <cell r="G76">
            <v>1127697</v>
          </cell>
        </row>
        <row r="77">
          <cell r="G77">
            <v>36568</v>
          </cell>
        </row>
        <row r="83">
          <cell r="F83">
            <v>2180143</v>
          </cell>
          <cell r="G83">
            <v>545036</v>
          </cell>
        </row>
        <row r="89">
          <cell r="F89">
            <v>291755</v>
          </cell>
        </row>
        <row r="90">
          <cell r="F90">
            <v>198075</v>
          </cell>
        </row>
        <row r="91">
          <cell r="F91">
            <v>1781</v>
          </cell>
        </row>
        <row r="92">
          <cell r="G92">
            <v>546093</v>
          </cell>
        </row>
        <row r="107">
          <cell r="E107">
            <v>2696697</v>
          </cell>
          <cell r="F107">
            <v>69354</v>
          </cell>
        </row>
        <row r="115">
          <cell r="F115">
            <v>27666</v>
          </cell>
        </row>
        <row r="116">
          <cell r="F116">
            <v>28665</v>
          </cell>
        </row>
        <row r="128">
          <cell r="F128">
            <v>808</v>
          </cell>
        </row>
        <row r="129">
          <cell r="F129">
            <v>12161</v>
          </cell>
        </row>
        <row r="130">
          <cell r="F130">
            <v>54</v>
          </cell>
        </row>
        <row r="131">
          <cell r="E131">
            <v>48974</v>
          </cell>
          <cell r="F131">
            <v>52355</v>
          </cell>
          <cell r="G131">
            <v>52345</v>
          </cell>
        </row>
        <row r="148">
          <cell r="E148">
            <v>13</v>
          </cell>
          <cell r="F148">
            <v>289</v>
          </cell>
          <cell r="G148">
            <v>79</v>
          </cell>
        </row>
        <row r="211">
          <cell r="G211">
            <v>8</v>
          </cell>
        </row>
        <row r="236">
          <cell r="E236">
            <v>1683592</v>
          </cell>
          <cell r="F236">
            <v>2989</v>
          </cell>
          <cell r="G236">
            <v>1978</v>
          </cell>
        </row>
        <row r="237">
          <cell r="F237">
            <v>932</v>
          </cell>
        </row>
        <row r="241">
          <cell r="E241">
            <v>1672870</v>
          </cell>
        </row>
        <row r="250">
          <cell r="F250">
            <v>2057</v>
          </cell>
          <cell r="G250">
            <v>1978</v>
          </cell>
        </row>
      </sheetData>
      <sheetData sheetId="3">
        <row r="7">
          <cell r="E7">
            <v>3248358</v>
          </cell>
          <cell r="F7">
            <v>3247605</v>
          </cell>
          <cell r="G7">
            <v>973570</v>
          </cell>
          <cell r="H7">
            <v>230</v>
          </cell>
          <cell r="I7">
            <v>230</v>
          </cell>
          <cell r="J7">
            <v>293</v>
          </cell>
        </row>
        <row r="19">
          <cell r="E19">
            <v>594571</v>
          </cell>
          <cell r="F19">
            <v>594485</v>
          </cell>
          <cell r="G19">
            <v>594485</v>
          </cell>
          <cell r="H19">
            <v>43</v>
          </cell>
          <cell r="I19">
            <v>43</v>
          </cell>
        </row>
        <row r="23">
          <cell r="E23">
            <v>403554</v>
          </cell>
          <cell r="F23">
            <v>403556</v>
          </cell>
          <cell r="G23">
            <v>403562</v>
          </cell>
          <cell r="H23">
            <v>-1</v>
          </cell>
          <cell r="I23">
            <v>-1</v>
          </cell>
        </row>
        <row r="27">
          <cell r="F27">
            <v>10730</v>
          </cell>
          <cell r="G27">
            <v>10730</v>
          </cell>
        </row>
      </sheetData>
      <sheetData sheetId="4">
        <row r="9">
          <cell r="E9">
            <v>-200</v>
          </cell>
        </row>
        <row r="10">
          <cell r="E10">
            <v>101</v>
          </cell>
        </row>
        <row r="11">
          <cell r="E11">
            <v>378</v>
          </cell>
        </row>
        <row r="14">
          <cell r="E14">
            <v>146</v>
          </cell>
        </row>
        <row r="15">
          <cell r="E15">
            <v>12</v>
          </cell>
        </row>
        <row r="16">
          <cell r="E16">
            <v>20</v>
          </cell>
        </row>
      </sheetData>
      <sheetData sheetId="5">
        <row r="14">
          <cell r="E14">
            <v>379146</v>
          </cell>
          <cell r="F14">
            <v>3448510</v>
          </cell>
        </row>
        <row r="27">
          <cell r="F27" t="str">
            <v>X</v>
          </cell>
          <cell r="G27" t="str">
            <v>X</v>
          </cell>
        </row>
        <row r="28">
          <cell r="F28">
            <v>7916435</v>
          </cell>
          <cell r="G28">
            <v>2910706</v>
          </cell>
        </row>
        <row r="34">
          <cell r="F34">
            <v>633180</v>
          </cell>
        </row>
        <row r="35">
          <cell r="E35">
            <v>19739684</v>
          </cell>
        </row>
        <row r="36">
          <cell r="E36">
            <v>4939561</v>
          </cell>
          <cell r="F36">
            <v>633180</v>
          </cell>
        </row>
        <row r="38">
          <cell r="F38">
            <v>1184</v>
          </cell>
        </row>
        <row r="50">
          <cell r="F50">
            <v>488</v>
          </cell>
        </row>
        <row r="51">
          <cell r="F51">
            <v>187831</v>
          </cell>
        </row>
        <row r="52">
          <cell r="F52">
            <v>444267</v>
          </cell>
        </row>
        <row r="54">
          <cell r="F54">
            <v>-590</v>
          </cell>
        </row>
        <row r="61">
          <cell r="E61">
            <v>398813</v>
          </cell>
        </row>
        <row r="62">
          <cell r="E62">
            <v>14512</v>
          </cell>
        </row>
        <row r="84">
          <cell r="F84">
            <v>3468225</v>
          </cell>
          <cell r="G84">
            <v>1135098</v>
          </cell>
        </row>
        <row r="85">
          <cell r="G85">
            <v>37867</v>
          </cell>
        </row>
        <row r="94">
          <cell r="F94">
            <v>2317289</v>
          </cell>
          <cell r="G94">
            <v>579322</v>
          </cell>
        </row>
        <row r="100">
          <cell r="F100">
            <v>342225</v>
          </cell>
        </row>
        <row r="101">
          <cell r="F101">
            <v>251445</v>
          </cell>
        </row>
        <row r="102">
          <cell r="F102">
            <v>1490</v>
          </cell>
        </row>
        <row r="103">
          <cell r="G103">
            <v>517909</v>
          </cell>
        </row>
        <row r="123">
          <cell r="E123">
            <v>2786739</v>
          </cell>
          <cell r="F123">
            <v>45775</v>
          </cell>
        </row>
        <row r="131">
          <cell r="F131">
            <v>26443</v>
          </cell>
        </row>
        <row r="132">
          <cell r="F132">
            <v>14467</v>
          </cell>
        </row>
        <row r="144">
          <cell r="F144">
            <v>873</v>
          </cell>
        </row>
        <row r="145">
          <cell r="F145">
            <v>3928</v>
          </cell>
        </row>
        <row r="146">
          <cell r="F146">
            <v>64</v>
          </cell>
        </row>
        <row r="147">
          <cell r="E147">
            <v>54499</v>
          </cell>
          <cell r="F147">
            <v>62973</v>
          </cell>
          <cell r="G147">
            <v>62833</v>
          </cell>
        </row>
        <row r="152">
          <cell r="F152" t="str">
            <v>X</v>
          </cell>
          <cell r="G152" t="str">
            <v>X</v>
          </cell>
        </row>
        <row r="164">
          <cell r="E164">
            <v>15</v>
          </cell>
          <cell r="F164">
            <v>292</v>
          </cell>
          <cell r="G164">
            <v>57</v>
          </cell>
        </row>
        <row r="219">
          <cell r="G219">
            <v>24</v>
          </cell>
        </row>
        <row r="226">
          <cell r="G226" t="str">
            <v>X</v>
          </cell>
        </row>
        <row r="273">
          <cell r="E273">
            <v>1611407</v>
          </cell>
          <cell r="F273">
            <v>2211</v>
          </cell>
          <cell r="G273">
            <v>1166</v>
          </cell>
        </row>
        <row r="279">
          <cell r="F279">
            <v>1014</v>
          </cell>
        </row>
        <row r="283">
          <cell r="E283">
            <v>1602913</v>
          </cell>
        </row>
        <row r="297">
          <cell r="F297">
            <v>1197</v>
          </cell>
          <cell r="G297">
            <v>1166</v>
          </cell>
        </row>
      </sheetData>
      <sheetData sheetId="6">
        <row r="7">
          <cell r="C7" t="str">
            <v>январь-июль</v>
          </cell>
        </row>
        <row r="8">
          <cell r="C8">
            <v>2014</v>
          </cell>
          <cell r="D8">
            <v>2015</v>
          </cell>
          <cell r="E8" t="str">
            <v>2015  к  2014 </v>
          </cell>
        </row>
      </sheetData>
      <sheetData sheetId="9">
        <row r="29">
          <cell r="A29" t="str">
            <v>Единый налог, взимаемый в связи с применением патентной системы налогообложения</v>
          </cell>
        </row>
      </sheetData>
      <sheetData sheetId="10">
        <row r="28">
          <cell r="G28">
            <v>1571255</v>
          </cell>
        </row>
        <row r="85">
          <cell r="G85">
            <v>24152</v>
          </cell>
        </row>
        <row r="94">
          <cell r="G94">
            <v>345124</v>
          </cell>
        </row>
        <row r="103">
          <cell r="G103">
            <v>233599</v>
          </cell>
        </row>
        <row r="147">
          <cell r="G147">
            <v>34972</v>
          </cell>
        </row>
        <row r="164">
          <cell r="G164">
            <v>19</v>
          </cell>
        </row>
        <row r="226">
          <cell r="G226" t="str">
            <v>X</v>
          </cell>
        </row>
        <row r="273">
          <cell r="G273">
            <v>745</v>
          </cell>
        </row>
      </sheetData>
      <sheetData sheetId="11">
        <row r="7">
          <cell r="G7">
            <v>742806</v>
          </cell>
        </row>
        <row r="19">
          <cell r="G19">
            <v>435563</v>
          </cell>
        </row>
        <row r="23">
          <cell r="G23">
            <v>357174</v>
          </cell>
        </row>
        <row r="27">
          <cell r="G27">
            <v>8481</v>
          </cell>
        </row>
      </sheetData>
      <sheetData sheetId="12">
        <row r="26">
          <cell r="G26">
            <v>1572399</v>
          </cell>
        </row>
        <row r="77">
          <cell r="G77">
            <v>25129</v>
          </cell>
        </row>
        <row r="83">
          <cell r="G83">
            <v>342034</v>
          </cell>
        </row>
        <row r="92">
          <cell r="G92">
            <v>300811</v>
          </cell>
        </row>
        <row r="131">
          <cell r="G131">
            <v>30577</v>
          </cell>
        </row>
        <row r="148">
          <cell r="G148">
            <v>11</v>
          </cell>
        </row>
        <row r="211">
          <cell r="G211">
            <v>8</v>
          </cell>
        </row>
        <row r="236">
          <cell r="G236">
            <v>1581</v>
          </cell>
        </row>
      </sheetData>
      <sheetData sheetId="13">
        <row r="7">
          <cell r="G7">
            <v>650026</v>
          </cell>
        </row>
        <row r="19">
          <cell r="G19">
            <v>401574</v>
          </cell>
        </row>
        <row r="23">
          <cell r="G23">
            <v>86097</v>
          </cell>
        </row>
        <row r="27">
          <cell r="G27">
            <v>6158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F623"/>
  <sheetViews>
    <sheetView view="pageBreakPreview" zoomScale="50" zoomScaleNormal="25" zoomScaleSheetLayoutView="50" zoomScalePageLayoutView="0" workbookViewId="0" topLeftCell="A1">
      <pane xSplit="2" topLeftCell="J1" activePane="topRight" state="frozen"/>
      <selection pane="topLeft" activeCell="A8" sqref="A8"/>
      <selection pane="topRight" activeCell="E4" sqref="E4"/>
    </sheetView>
  </sheetViews>
  <sheetFormatPr defaultColWidth="9.00390625" defaultRowHeight="12.75"/>
  <cols>
    <col min="1" max="1" width="9.125" style="273" customWidth="1"/>
    <col min="2" max="2" width="120.625" style="184" customWidth="1"/>
    <col min="3" max="3" width="29.25390625" style="184" customWidth="1"/>
    <col min="4" max="4" width="28.125" style="184" customWidth="1"/>
    <col min="5" max="5" width="32.625" style="184" customWidth="1"/>
    <col min="6" max="6" width="19.375" style="184" customWidth="1"/>
    <col min="7" max="7" width="30.375" style="184" customWidth="1"/>
    <col min="8" max="8" width="29.75390625" style="184" customWidth="1"/>
    <col min="9" max="9" width="24.25390625" style="184" customWidth="1"/>
    <col min="10" max="10" width="22.375" style="184" customWidth="1"/>
    <col min="11" max="11" width="0.2421875" style="184" hidden="1" customWidth="1"/>
    <col min="12" max="12" width="14.00390625" style="184" hidden="1" customWidth="1"/>
    <col min="13" max="13" width="12.875" style="184" hidden="1" customWidth="1"/>
    <col min="14" max="14" width="12.375" style="184" hidden="1" customWidth="1"/>
    <col min="15" max="15" width="25.75390625" style="184" hidden="1" customWidth="1"/>
    <col min="16" max="16" width="25.625" style="184" hidden="1" customWidth="1"/>
    <col min="17" max="17" width="25.125" style="184" hidden="1" customWidth="1"/>
    <col min="18" max="18" width="19.625" style="184" hidden="1" customWidth="1"/>
    <col min="19" max="19" width="24.25390625" style="184" hidden="1" customWidth="1"/>
    <col min="20" max="20" width="22.875" style="184" hidden="1" customWidth="1"/>
    <col min="21" max="21" width="26.00390625" style="184" customWidth="1"/>
    <col min="22" max="22" width="27.25390625" style="184" customWidth="1"/>
    <col min="23" max="23" width="24.25390625" style="184" customWidth="1"/>
    <col min="24" max="24" width="19.875" style="184" customWidth="1"/>
    <col min="25" max="26" width="19.375" style="139" customWidth="1"/>
    <col min="27" max="27" width="21.375" style="139" customWidth="1"/>
    <col min="28" max="28" width="18.00390625" style="139" customWidth="1"/>
    <col min="29" max="16384" width="9.125" style="139" customWidth="1"/>
  </cols>
  <sheetData>
    <row r="1" spans="2:26" ht="30">
      <c r="B1" s="134"/>
      <c r="C1" s="135" t="s">
        <v>37</v>
      </c>
      <c r="D1" s="136"/>
      <c r="E1" s="136"/>
      <c r="F1" s="136"/>
      <c r="G1" s="136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4"/>
      <c r="V1" s="134"/>
      <c r="W1" s="134"/>
      <c r="X1" s="134"/>
      <c r="Y1" s="138"/>
      <c r="Z1" s="138"/>
    </row>
    <row r="2" spans="2:26" ht="33.75">
      <c r="B2" s="140" t="s">
        <v>39</v>
      </c>
      <c r="C2" s="141" t="s">
        <v>3</v>
      </c>
      <c r="D2" s="142"/>
      <c r="E2" s="142"/>
      <c r="F2" s="136"/>
      <c r="G2" s="136"/>
      <c r="H2" s="143"/>
      <c r="I2" s="143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4"/>
      <c r="V2" s="134"/>
      <c r="W2" s="134"/>
      <c r="X2" s="134"/>
      <c r="Y2" s="138"/>
      <c r="Z2" s="138"/>
    </row>
    <row r="3" spans="2:26" ht="33.75">
      <c r="B3" s="140"/>
      <c r="C3" s="141"/>
      <c r="D3" s="142"/>
      <c r="E3" s="144" t="s">
        <v>126</v>
      </c>
      <c r="F3" s="136"/>
      <c r="G3" s="136"/>
      <c r="H3" s="143"/>
      <c r="I3" s="143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4"/>
      <c r="V3" s="134"/>
      <c r="W3" s="134"/>
      <c r="X3" s="134"/>
      <c r="Y3" s="138"/>
      <c r="Z3" s="138"/>
    </row>
    <row r="4" spans="2:58" ht="30.75" customHeight="1">
      <c r="B4" s="145" t="s">
        <v>84</v>
      </c>
      <c r="C4" s="146"/>
      <c r="D4" s="146"/>
      <c r="E4" s="146"/>
      <c r="F4" s="147"/>
      <c r="G4" s="147"/>
      <c r="H4" s="147"/>
      <c r="I4" s="148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9"/>
      <c r="V4" s="149"/>
      <c r="W4" s="148"/>
      <c r="X4" s="149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</row>
    <row r="5" spans="2:26" ht="33.75" customHeight="1">
      <c r="B5" s="151"/>
      <c r="C5" s="137"/>
      <c r="D5" s="137"/>
      <c r="E5" s="137"/>
      <c r="F5" s="143"/>
      <c r="G5" s="143"/>
      <c r="H5" s="143"/>
      <c r="I5" s="152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34"/>
      <c r="V5" s="134"/>
      <c r="W5" s="152"/>
      <c r="X5" s="145" t="s">
        <v>75</v>
      </c>
      <c r="Y5" s="138"/>
      <c r="Z5" s="138"/>
    </row>
    <row r="6" spans="1:58" ht="42" customHeight="1">
      <c r="A6" s="274"/>
      <c r="B6" s="356"/>
      <c r="C6" s="335" t="s">
        <v>1</v>
      </c>
      <c r="D6" s="336"/>
      <c r="E6" s="336"/>
      <c r="F6" s="337"/>
      <c r="G6" s="348" t="s">
        <v>105</v>
      </c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50"/>
      <c r="T6" s="350"/>
      <c r="U6" s="350"/>
      <c r="V6" s="350"/>
      <c r="W6" s="350"/>
      <c r="X6" s="350"/>
      <c r="Y6" s="350"/>
      <c r="Z6" s="350"/>
      <c r="AA6" s="350"/>
      <c r="AB6" s="351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</row>
    <row r="7" spans="1:58" ht="40.5" customHeight="1">
      <c r="A7" s="275"/>
      <c r="B7" s="357"/>
      <c r="C7" s="358" t="s">
        <v>125</v>
      </c>
      <c r="D7" s="359"/>
      <c r="E7" s="359"/>
      <c r="F7" s="360"/>
      <c r="G7" s="338" t="s">
        <v>17</v>
      </c>
      <c r="H7" s="339"/>
      <c r="I7" s="339"/>
      <c r="J7" s="340"/>
      <c r="K7" s="230"/>
      <c r="L7" s="230"/>
      <c r="M7" s="230"/>
      <c r="N7" s="230"/>
      <c r="O7" s="333" t="s">
        <v>115</v>
      </c>
      <c r="P7" s="334"/>
      <c r="Q7" s="334"/>
      <c r="R7" s="334"/>
      <c r="S7" s="352" t="s">
        <v>5</v>
      </c>
      <c r="T7" s="353"/>
      <c r="U7" s="347" t="s">
        <v>12</v>
      </c>
      <c r="V7" s="339"/>
      <c r="W7" s="339"/>
      <c r="X7" s="340"/>
      <c r="Y7" s="347" t="s">
        <v>18</v>
      </c>
      <c r="Z7" s="339"/>
      <c r="AA7" s="339"/>
      <c r="AB7" s="340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</row>
    <row r="8" spans="1:58" ht="65.25" customHeight="1">
      <c r="A8" s="354" t="s">
        <v>20</v>
      </c>
      <c r="B8" s="357"/>
      <c r="C8" s="343">
        <v>2014</v>
      </c>
      <c r="D8" s="341">
        <v>2015</v>
      </c>
      <c r="E8" s="331" t="s">
        <v>120</v>
      </c>
      <c r="F8" s="332"/>
      <c r="G8" s="343">
        <f>C8</f>
        <v>2014</v>
      </c>
      <c r="H8" s="341">
        <f>D8</f>
        <v>2015</v>
      </c>
      <c r="I8" s="331" t="str">
        <f>E8</f>
        <v>2015  к  2014 </v>
      </c>
      <c r="J8" s="332"/>
      <c r="K8" s="156" t="s">
        <v>63</v>
      </c>
      <c r="L8" s="156" t="s">
        <v>63</v>
      </c>
      <c r="M8" s="153" t="s">
        <v>54</v>
      </c>
      <c r="N8" s="99"/>
      <c r="O8" s="155">
        <f>H8</f>
        <v>2015</v>
      </c>
      <c r="P8" s="155">
        <f>G8</f>
        <v>2014</v>
      </c>
      <c r="Q8" s="345" t="s">
        <v>24</v>
      </c>
      <c r="R8" s="346"/>
      <c r="S8" s="155">
        <f>O8</f>
        <v>2015</v>
      </c>
      <c r="T8" s="155">
        <f>P8</f>
        <v>2014</v>
      </c>
      <c r="U8" s="343">
        <f>C8</f>
        <v>2014</v>
      </c>
      <c r="V8" s="341">
        <f>D8</f>
        <v>2015</v>
      </c>
      <c r="W8" s="331" t="str">
        <f>E8</f>
        <v>2015  к  2014 </v>
      </c>
      <c r="X8" s="332"/>
      <c r="Y8" s="343">
        <f>C8</f>
        <v>2014</v>
      </c>
      <c r="Z8" s="341">
        <f>D8</f>
        <v>2015</v>
      </c>
      <c r="AA8" s="331" t="str">
        <f>E8</f>
        <v>2015  к  2014 </v>
      </c>
      <c r="AB8" s="332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</row>
    <row r="9" spans="1:58" ht="30.75" customHeight="1">
      <c r="A9" s="355"/>
      <c r="B9" s="361"/>
      <c r="C9" s="344"/>
      <c r="D9" s="342"/>
      <c r="E9" s="158" t="s">
        <v>40</v>
      </c>
      <c r="F9" s="157" t="s">
        <v>41</v>
      </c>
      <c r="G9" s="344"/>
      <c r="H9" s="342"/>
      <c r="I9" s="158" t="s">
        <v>40</v>
      </c>
      <c r="J9" s="157" t="s">
        <v>41</v>
      </c>
      <c r="K9" s="156" t="s">
        <v>53</v>
      </c>
      <c r="L9" s="156" t="s">
        <v>42</v>
      </c>
      <c r="M9" s="159" t="s">
        <v>40</v>
      </c>
      <c r="N9" s="160" t="s">
        <v>43</v>
      </c>
      <c r="O9" s="157">
        <v>2010</v>
      </c>
      <c r="P9" s="157">
        <v>2009</v>
      </c>
      <c r="Q9" s="158" t="s">
        <v>40</v>
      </c>
      <c r="R9" s="157" t="s">
        <v>41</v>
      </c>
      <c r="S9" s="157">
        <v>2010</v>
      </c>
      <c r="T9" s="157">
        <v>2009</v>
      </c>
      <c r="U9" s="344"/>
      <c r="V9" s="342"/>
      <c r="W9" s="158" t="s">
        <v>40</v>
      </c>
      <c r="X9" s="157" t="s">
        <v>41</v>
      </c>
      <c r="Y9" s="344"/>
      <c r="Z9" s="342"/>
      <c r="AA9" s="158" t="s">
        <v>40</v>
      </c>
      <c r="AB9" s="157" t="s">
        <v>41</v>
      </c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</row>
    <row r="10" spans="1:58" s="169" customFormat="1" ht="30">
      <c r="A10" s="276"/>
      <c r="B10" s="237" t="s">
        <v>116</v>
      </c>
      <c r="C10" s="208">
        <f>C12+C35</f>
        <v>53302443</v>
      </c>
      <c r="D10" s="208">
        <f>D12+D35</f>
        <v>49759647</v>
      </c>
      <c r="E10" s="220">
        <f>D10-C10</f>
        <v>-3542796</v>
      </c>
      <c r="F10" s="297">
        <f>D10/C10*100</f>
        <v>93.35340783535943</v>
      </c>
      <c r="G10" s="208">
        <f>G12+G35</f>
        <v>18253033</v>
      </c>
      <c r="H10" s="208">
        <f>H12+H35</f>
        <v>19833977</v>
      </c>
      <c r="I10" s="208">
        <f>H10-G10</f>
        <v>1580944</v>
      </c>
      <c r="J10" s="297">
        <f>H10/G10*100</f>
        <v>108.66126741785871</v>
      </c>
      <c r="K10" s="208" t="e">
        <f>K12+K35</f>
        <v>#REF!</v>
      </c>
      <c r="L10" s="208" t="e">
        <f>L12+L35</f>
        <v>#REF!</v>
      </c>
      <c r="M10" s="208" t="e">
        <f>K10-L10</f>
        <v>#REF!</v>
      </c>
      <c r="N10" s="208" t="e">
        <f>K10/L10*100</f>
        <v>#REF!</v>
      </c>
      <c r="O10" s="208" t="e">
        <f>O12+O35</f>
        <v>#VALUE!</v>
      </c>
      <c r="P10" s="208">
        <f>P12+P35</f>
        <v>1304039</v>
      </c>
      <c r="Q10" s="208" t="e">
        <f>O10-P10</f>
        <v>#VALUE!</v>
      </c>
      <c r="R10" s="297" t="e">
        <f>O10/P10*100</f>
        <v>#VALUE!</v>
      </c>
      <c r="S10" s="208" t="e">
        <f>S12+S35</f>
        <v>#REF!</v>
      </c>
      <c r="T10" s="208" t="e">
        <f>T12+T35</f>
        <v>#REF!</v>
      </c>
      <c r="U10" s="208">
        <f>U12+U35</f>
        <v>35047771</v>
      </c>
      <c r="V10" s="208">
        <f>V12+V35</f>
        <v>29924176</v>
      </c>
      <c r="W10" s="208">
        <f>V10-U10</f>
        <v>-5123595</v>
      </c>
      <c r="X10" s="297">
        <f>V10/U10*100</f>
        <v>85.38111025662658</v>
      </c>
      <c r="Y10" s="208">
        <f>Y12+Y35</f>
        <v>1639</v>
      </c>
      <c r="Z10" s="208">
        <f>Z12+Z35</f>
        <v>1494</v>
      </c>
      <c r="AA10" s="208">
        <f>Z10-Y10</f>
        <v>-145</v>
      </c>
      <c r="AB10" s="297">
        <f>Z10/Y10*100</f>
        <v>91.15314215985357</v>
      </c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</row>
    <row r="11" spans="1:58" s="161" customFormat="1" ht="27">
      <c r="A11" s="277"/>
      <c r="B11" s="104" t="s">
        <v>45</v>
      </c>
      <c r="C11" s="207"/>
      <c r="D11" s="207"/>
      <c r="E11" s="298"/>
      <c r="F11" s="211"/>
      <c r="G11" s="207"/>
      <c r="H11" s="207"/>
      <c r="I11" s="211"/>
      <c r="J11" s="211"/>
      <c r="K11" s="211"/>
      <c r="L11" s="211"/>
      <c r="M11" s="211"/>
      <c r="N11" s="211"/>
      <c r="O11" s="207"/>
      <c r="P11" s="207"/>
      <c r="Q11" s="211"/>
      <c r="R11" s="299"/>
      <c r="S11" s="211"/>
      <c r="T11" s="211"/>
      <c r="U11" s="207"/>
      <c r="V11" s="207"/>
      <c r="W11" s="211"/>
      <c r="X11" s="211"/>
      <c r="Y11" s="207"/>
      <c r="Z11" s="207"/>
      <c r="AA11" s="211"/>
      <c r="AB11" s="211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</row>
    <row r="12" spans="1:58" s="240" customFormat="1" ht="33.75" customHeight="1">
      <c r="A12" s="278">
        <v>1</v>
      </c>
      <c r="B12" s="241" t="s">
        <v>46</v>
      </c>
      <c r="C12" s="238">
        <f>C14+C15+C16+C17+C18+C19+C20+C21+C22+C23+C31+C32+C33+C34</f>
        <v>51615284</v>
      </c>
      <c r="D12" s="238">
        <f>D14+D15+D16+D17+D18+D19+D20+D21+D22+D23+D31+D32+D33+D34</f>
        <v>48146029</v>
      </c>
      <c r="E12" s="300">
        <f>D12-C12</f>
        <v>-3469255</v>
      </c>
      <c r="F12" s="301">
        <f>D12/C12*100</f>
        <v>93.27862847756491</v>
      </c>
      <c r="G12" s="238">
        <f>G14+G15+G16+G17+G18+G19+G20+G21+G22+G23+G31+G32+G33+G34</f>
        <v>18250044</v>
      </c>
      <c r="H12" s="238">
        <f>H14+H15+H16+H17+H18+H19+H20+H21+H22+H23+H31+H32+H33+H34</f>
        <v>19831766</v>
      </c>
      <c r="I12" s="238">
        <f>H12-G12</f>
        <v>1581722</v>
      </c>
      <c r="J12" s="301">
        <f>H12/G12*100</f>
        <v>108.66694896735592</v>
      </c>
      <c r="K12" s="238" t="e">
        <f>SUM(K14:K32)-#REF!-#REF!</f>
        <v>#REF!</v>
      </c>
      <c r="L12" s="238" t="e">
        <f>SUM(L14:L32)-#REF!-#REF!</f>
        <v>#REF!</v>
      </c>
      <c r="M12" s="238" t="e">
        <f>K12-L12</f>
        <v>#REF!</v>
      </c>
      <c r="N12" s="238" t="e">
        <f>K12/L12*100</f>
        <v>#REF!</v>
      </c>
      <c r="O12" s="238" t="e">
        <f>SUM(O14:O33)</f>
        <v>#VALUE!</v>
      </c>
      <c r="P12" s="238">
        <f>SUM(P14:P33)</f>
        <v>1303824</v>
      </c>
      <c r="Q12" s="238" t="e">
        <f>O12-P12</f>
        <v>#VALUE!</v>
      </c>
      <c r="R12" s="301" t="e">
        <f>O12/P12*100</f>
        <v>#VALUE!</v>
      </c>
      <c r="S12" s="238" t="e">
        <f>S14+S15+#REF!+S16+S17+S20+S21+S23+S31+S32+S33</f>
        <v>#REF!</v>
      </c>
      <c r="T12" s="238" t="e">
        <f>T14+T15+#REF!+T16+T17+T20+T21+T23+T31+T32+T33</f>
        <v>#REF!</v>
      </c>
      <c r="U12" s="238">
        <f>U14+U15+U16+U17+U18+U20+U21+U22+U23+U31+U32+U33+U19</f>
        <v>33363601</v>
      </c>
      <c r="V12" s="238">
        <f>V14+V15+V16+V17+V18+V20+V21+V22+V23+V31+V32+V33+V19+V34</f>
        <v>28312769</v>
      </c>
      <c r="W12" s="238">
        <f>V12-U12</f>
        <v>-5050832</v>
      </c>
      <c r="X12" s="301">
        <f>V12/U12*100</f>
        <v>84.86125043876409</v>
      </c>
      <c r="Y12" s="238">
        <f>Y14+Y15+Y16+Y17+Y18+Y20+Y21+Y22+Y23+Y31+Y32+Y33</f>
        <v>1639</v>
      </c>
      <c r="Z12" s="238">
        <f>Z14+Z15+Z16+Z17+Z18+Z20+Z21+Z22+Z23+Z31+Z32+Z33</f>
        <v>1494</v>
      </c>
      <c r="AA12" s="238">
        <f>Z12-Y12</f>
        <v>-145</v>
      </c>
      <c r="AB12" s="301">
        <f>Z12/Y12*100</f>
        <v>91.15314215985357</v>
      </c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</row>
    <row r="13" spans="1:58" s="173" customFormat="1" ht="27.75">
      <c r="A13" s="279"/>
      <c r="B13" s="170" t="s">
        <v>47</v>
      </c>
      <c r="C13" s="209"/>
      <c r="D13" s="209"/>
      <c r="E13" s="302"/>
      <c r="F13" s="303"/>
      <c r="G13" s="209"/>
      <c r="H13" s="209"/>
      <c r="I13" s="209"/>
      <c r="J13" s="303"/>
      <c r="K13" s="209"/>
      <c r="L13" s="209"/>
      <c r="M13" s="209"/>
      <c r="N13" s="209"/>
      <c r="O13" s="209"/>
      <c r="P13" s="209"/>
      <c r="Q13" s="209"/>
      <c r="R13" s="303"/>
      <c r="S13" s="209"/>
      <c r="T13" s="209"/>
      <c r="U13" s="209"/>
      <c r="V13" s="209"/>
      <c r="W13" s="209"/>
      <c r="X13" s="303"/>
      <c r="Y13" s="209"/>
      <c r="Z13" s="209"/>
      <c r="AA13" s="209"/>
      <c r="AB13" s="303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</row>
    <row r="14" spans="1:58" s="173" customFormat="1" ht="37.5" customHeight="1">
      <c r="A14" s="279"/>
      <c r="B14" s="174" t="s">
        <v>109</v>
      </c>
      <c r="C14" s="212">
        <f>G14+U14</f>
        <v>3587093</v>
      </c>
      <c r="D14" s="212">
        <f>H14+V14</f>
        <v>3827656</v>
      </c>
      <c r="E14" s="304">
        <f aca="true" t="shared" si="0" ref="E14:E23">D14-C14</f>
        <v>240563</v>
      </c>
      <c r="F14" s="305">
        <f aca="true" t="shared" si="1" ref="F14:F23">D14/C14*100</f>
        <v>106.70634968204058</v>
      </c>
      <c r="G14" s="212">
        <f>'[1]1-НМ1 14'!F14</f>
        <v>3036063</v>
      </c>
      <c r="H14" s="212">
        <f>'[1]1НМ1 15'!F14</f>
        <v>3448510</v>
      </c>
      <c r="I14" s="210">
        <f>H14-G14</f>
        <v>412447</v>
      </c>
      <c r="J14" s="306">
        <f>H14/G14*100</f>
        <v>113.58492890299048</v>
      </c>
      <c r="K14" s="210">
        <v>268495</v>
      </c>
      <c r="L14" s="210">
        <v>300497</v>
      </c>
      <c r="M14" s="210">
        <f>K14-L14</f>
        <v>-32002</v>
      </c>
      <c r="N14" s="210">
        <f>K14/L14*100</f>
        <v>89.35030965367375</v>
      </c>
      <c r="O14" s="212">
        <f>H14</f>
        <v>3448510</v>
      </c>
      <c r="P14" s="212">
        <v>251965</v>
      </c>
      <c r="Q14" s="210">
        <f>O14-P14</f>
        <v>3196545</v>
      </c>
      <c r="R14" s="305">
        <f>O14/P14*100</f>
        <v>1368.6464389895423</v>
      </c>
      <c r="S14" s="210"/>
      <c r="T14" s="210"/>
      <c r="U14" s="210">
        <f>'[1]1-НМ1 14'!E14</f>
        <v>551030</v>
      </c>
      <c r="V14" s="210">
        <f>'[1]1НМ1 15'!E14</f>
        <v>379146</v>
      </c>
      <c r="W14" s="210">
        <f aca="true" t="shared" si="2" ref="W14:W19">V14-U14</f>
        <v>-171884</v>
      </c>
      <c r="X14" s="305">
        <f aca="true" t="shared" si="3" ref="X14:X19">V14/U14*100</f>
        <v>68.80678003012541</v>
      </c>
      <c r="Y14" s="210"/>
      <c r="Z14" s="210"/>
      <c r="AA14" s="210"/>
      <c r="AB14" s="305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</row>
    <row r="15" spans="1:58" s="173" customFormat="1" ht="37.5" customHeight="1">
      <c r="A15" s="279"/>
      <c r="B15" s="177" t="s">
        <v>49</v>
      </c>
      <c r="C15" s="212">
        <f aca="true" t="shared" si="4" ref="C15:C22">G15+U15</f>
        <v>7681983</v>
      </c>
      <c r="D15" s="212">
        <f>H15+V15</f>
        <v>7916435</v>
      </c>
      <c r="E15" s="304">
        <f t="shared" si="0"/>
        <v>234452</v>
      </c>
      <c r="F15" s="305">
        <f t="shared" si="1"/>
        <v>103.0519723878587</v>
      </c>
      <c r="G15" s="212">
        <f>'[1]1-НМ1 14'!F26</f>
        <v>7659320</v>
      </c>
      <c r="H15" s="212">
        <f>'[1]1НМ1 15'!F28</f>
        <v>7916435</v>
      </c>
      <c r="I15" s="210">
        <f>H15-G15</f>
        <v>257115</v>
      </c>
      <c r="J15" s="306">
        <f>H15/G15*100</f>
        <v>103.35689069003516</v>
      </c>
      <c r="K15" s="210"/>
      <c r="L15" s="210"/>
      <c r="M15" s="210"/>
      <c r="N15" s="210"/>
      <c r="O15" s="212" t="e">
        <f>'[1]1НМ1 15'!F27-'[1]1НМ1 15'!G27</f>
        <v>#VALUE!</v>
      </c>
      <c r="P15" s="212">
        <v>652686</v>
      </c>
      <c r="Q15" s="210" t="e">
        <f>O15-P15</f>
        <v>#VALUE!</v>
      </c>
      <c r="R15" s="305" t="e">
        <f>O15/P15*100</f>
        <v>#VALUE!</v>
      </c>
      <c r="S15" s="210"/>
      <c r="T15" s="210"/>
      <c r="U15" s="210">
        <f>'[1]1-НМ1 14'!E26</f>
        <v>22663</v>
      </c>
      <c r="V15" s="210">
        <v>0</v>
      </c>
      <c r="W15" s="210">
        <f t="shared" si="2"/>
        <v>-22663</v>
      </c>
      <c r="X15" s="305">
        <f t="shared" si="3"/>
        <v>0</v>
      </c>
      <c r="Y15" s="210"/>
      <c r="Z15" s="210"/>
      <c r="AA15" s="210"/>
      <c r="AB15" s="305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</row>
    <row r="16" spans="1:58" s="173" customFormat="1" ht="37.5" customHeight="1">
      <c r="A16" s="279"/>
      <c r="B16" s="178" t="s">
        <v>50</v>
      </c>
      <c r="C16" s="212">
        <f t="shared" si="4"/>
        <v>23604890</v>
      </c>
      <c r="D16" s="212">
        <f>V16</f>
        <v>19739684</v>
      </c>
      <c r="E16" s="304">
        <f t="shared" si="0"/>
        <v>-3865206</v>
      </c>
      <c r="F16" s="305">
        <f t="shared" si="1"/>
        <v>83.6254013469243</v>
      </c>
      <c r="G16" s="212"/>
      <c r="H16" s="307"/>
      <c r="I16" s="307"/>
      <c r="J16" s="307"/>
      <c r="K16" s="307"/>
      <c r="L16" s="307"/>
      <c r="M16" s="307"/>
      <c r="N16" s="307"/>
      <c r="O16" s="307"/>
      <c r="P16" s="212">
        <v>0</v>
      </c>
      <c r="Q16" s="307"/>
      <c r="R16" s="307"/>
      <c r="S16" s="210"/>
      <c r="T16" s="210"/>
      <c r="U16" s="210">
        <f>'[1]1-НМ1 14'!E33</f>
        <v>23604890</v>
      </c>
      <c r="V16" s="210">
        <f>'[1]1НМ1 15'!E35</f>
        <v>19739684</v>
      </c>
      <c r="W16" s="210">
        <f t="shared" si="2"/>
        <v>-3865206</v>
      </c>
      <c r="X16" s="305">
        <f t="shared" si="3"/>
        <v>83.6254013469243</v>
      </c>
      <c r="Y16" s="210"/>
      <c r="Z16" s="210"/>
      <c r="AA16" s="210"/>
      <c r="AB16" s="305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</row>
    <row r="17" spans="1:58" s="173" customFormat="1" ht="37.5" customHeight="1">
      <c r="A17" s="279"/>
      <c r="B17" s="178" t="s">
        <v>51</v>
      </c>
      <c r="C17" s="212">
        <f t="shared" si="4"/>
        <v>6679209</v>
      </c>
      <c r="D17" s="212">
        <f>H17+V17</f>
        <v>5572741</v>
      </c>
      <c r="E17" s="304">
        <f t="shared" si="0"/>
        <v>-1106468</v>
      </c>
      <c r="F17" s="305">
        <f t="shared" si="1"/>
        <v>83.43414616910475</v>
      </c>
      <c r="G17" s="212">
        <f>'[1]1-НМ1 14'!F34</f>
        <v>713340</v>
      </c>
      <c r="H17" s="212">
        <f>'[1]1НМ1 15'!F36</f>
        <v>633180</v>
      </c>
      <c r="I17" s="210">
        <f>H17-G17</f>
        <v>-80160</v>
      </c>
      <c r="J17" s="306">
        <f>H17/G17*100</f>
        <v>88.76272184372108</v>
      </c>
      <c r="K17" s="210">
        <v>13990</v>
      </c>
      <c r="L17" s="210">
        <v>13384</v>
      </c>
      <c r="M17" s="210">
        <f>K17-L17</f>
        <v>606</v>
      </c>
      <c r="N17" s="210">
        <f>K17/L17*100</f>
        <v>104.52779438135087</v>
      </c>
      <c r="O17" s="212">
        <f>H17</f>
        <v>633180</v>
      </c>
      <c r="P17" s="212">
        <v>139794</v>
      </c>
      <c r="Q17" s="210">
        <f>O17-P17</f>
        <v>493386</v>
      </c>
      <c r="R17" s="305">
        <f>O17/P17*100</f>
        <v>452.93789433022874</v>
      </c>
      <c r="S17" s="210" t="e">
        <f>#REF!</f>
        <v>#REF!</v>
      </c>
      <c r="T17" s="210">
        <v>102522</v>
      </c>
      <c r="U17" s="210">
        <f>'[1]1-НМ1 14'!E34</f>
        <v>5965869</v>
      </c>
      <c r="V17" s="210">
        <f>'[1]1НМ1 15'!E36</f>
        <v>4939561</v>
      </c>
      <c r="W17" s="210">
        <f t="shared" si="2"/>
        <v>-1026308</v>
      </c>
      <c r="X17" s="305">
        <f t="shared" si="3"/>
        <v>82.79700744350906</v>
      </c>
      <c r="Y17" s="210"/>
      <c r="Z17" s="210"/>
      <c r="AA17" s="210"/>
      <c r="AB17" s="305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</row>
    <row r="18" spans="1:58" s="173" customFormat="1" ht="65.25" customHeight="1">
      <c r="A18" s="279"/>
      <c r="B18" s="177" t="s">
        <v>69</v>
      </c>
      <c r="C18" s="212">
        <f t="shared" si="4"/>
        <v>397106</v>
      </c>
      <c r="D18" s="212">
        <f>V18</f>
        <v>398813</v>
      </c>
      <c r="E18" s="304">
        <f t="shared" si="0"/>
        <v>1707</v>
      </c>
      <c r="F18" s="305">
        <f t="shared" si="1"/>
        <v>100.42986003737037</v>
      </c>
      <c r="G18" s="212"/>
      <c r="H18" s="307"/>
      <c r="I18" s="307"/>
      <c r="J18" s="307"/>
      <c r="K18" s="307"/>
      <c r="L18" s="307"/>
      <c r="M18" s="307"/>
      <c r="N18" s="307"/>
      <c r="O18" s="307"/>
      <c r="P18" s="212">
        <v>0</v>
      </c>
      <c r="Q18" s="307"/>
      <c r="R18" s="307"/>
      <c r="S18" s="210"/>
      <c r="T18" s="210"/>
      <c r="U18" s="210">
        <f>'[1]1-НМ1 14'!E55</f>
        <v>397106</v>
      </c>
      <c r="V18" s="210">
        <f>'[1]1НМ1 15'!E61</f>
        <v>398813</v>
      </c>
      <c r="W18" s="210">
        <f t="shared" si="2"/>
        <v>1707</v>
      </c>
      <c r="X18" s="305">
        <f t="shared" si="3"/>
        <v>100.42986003737037</v>
      </c>
      <c r="Y18" s="210"/>
      <c r="Z18" s="210"/>
      <c r="AA18" s="210"/>
      <c r="AB18" s="305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</row>
    <row r="19" spans="1:58" s="173" customFormat="1" ht="65.25" customHeight="1">
      <c r="A19" s="279"/>
      <c r="B19" s="177" t="s">
        <v>111</v>
      </c>
      <c r="C19" s="212">
        <f>G19+U19</f>
        <v>77882</v>
      </c>
      <c r="D19" s="212">
        <f>H19+V19</f>
        <v>14512</v>
      </c>
      <c r="E19" s="304">
        <f>D19-C19</f>
        <v>-63370</v>
      </c>
      <c r="F19" s="305">
        <f>D19/C19*100</f>
        <v>18.6333170694127</v>
      </c>
      <c r="G19" s="212"/>
      <c r="H19" s="307"/>
      <c r="I19" s="307"/>
      <c r="J19" s="307"/>
      <c r="K19" s="307"/>
      <c r="L19" s="307"/>
      <c r="M19" s="307"/>
      <c r="N19" s="307"/>
      <c r="O19" s="307"/>
      <c r="P19" s="212"/>
      <c r="Q19" s="307"/>
      <c r="R19" s="307"/>
      <c r="S19" s="210"/>
      <c r="T19" s="210"/>
      <c r="U19" s="210">
        <f>'[1]1-НМ1 14'!E56</f>
        <v>77882</v>
      </c>
      <c r="V19" s="210">
        <f>'[1]1НМ1 15'!E62</f>
        <v>14512</v>
      </c>
      <c r="W19" s="210">
        <f t="shared" si="2"/>
        <v>-63370</v>
      </c>
      <c r="X19" s="305">
        <f t="shared" si="3"/>
        <v>18.6333170694127</v>
      </c>
      <c r="Y19" s="210"/>
      <c r="Z19" s="210"/>
      <c r="AA19" s="210"/>
      <c r="AB19" s="305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</row>
    <row r="20" spans="1:58" s="173" customFormat="1" ht="35.25" customHeight="1">
      <c r="A20" s="279"/>
      <c r="B20" s="178" t="s">
        <v>52</v>
      </c>
      <c r="C20" s="212">
        <f t="shared" si="4"/>
        <v>3254415</v>
      </c>
      <c r="D20" s="212">
        <f>H20</f>
        <v>3468225</v>
      </c>
      <c r="E20" s="304">
        <f t="shared" si="0"/>
        <v>213810</v>
      </c>
      <c r="F20" s="305">
        <f t="shared" si="1"/>
        <v>106.56984434990619</v>
      </c>
      <c r="G20" s="212">
        <f>'[1]1-НМ1 14'!F76</f>
        <v>3254415</v>
      </c>
      <c r="H20" s="212">
        <f>'[1]1НМ1 15'!F84</f>
        <v>3468225</v>
      </c>
      <c r="I20" s="210">
        <f>H20-G20</f>
        <v>213810</v>
      </c>
      <c r="J20" s="306">
        <f>H20/G20*100</f>
        <v>106.56984434990619</v>
      </c>
      <c r="K20" s="308">
        <v>113218</v>
      </c>
      <c r="L20" s="308">
        <v>79431</v>
      </c>
      <c r="M20" s="308">
        <f>K20-L20</f>
        <v>33787</v>
      </c>
      <c r="N20" s="308">
        <f>K20/L20*100</f>
        <v>142.5362893580592</v>
      </c>
      <c r="O20" s="212">
        <f>'[1]1НМ1 15'!F83-'[1]1НМ1 15'!G83</f>
        <v>0</v>
      </c>
      <c r="P20" s="212">
        <v>194426</v>
      </c>
      <c r="Q20" s="210">
        <f>O20-P20</f>
        <v>-194426</v>
      </c>
      <c r="R20" s="305">
        <f>O20/P20*100</f>
        <v>0</v>
      </c>
      <c r="S20" s="210"/>
      <c r="T20" s="210"/>
      <c r="U20" s="210"/>
      <c r="V20" s="210"/>
      <c r="W20" s="210"/>
      <c r="X20" s="305"/>
      <c r="Y20" s="210"/>
      <c r="Z20" s="210"/>
      <c r="AA20" s="210"/>
      <c r="AB20" s="305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</row>
    <row r="21" spans="1:58" s="173" customFormat="1" ht="59.25" customHeight="1">
      <c r="A21" s="279"/>
      <c r="B21" s="179" t="s">
        <v>87</v>
      </c>
      <c r="C21" s="212">
        <f t="shared" si="4"/>
        <v>2766051</v>
      </c>
      <c r="D21" s="212">
        <f>H21+V21</f>
        <v>2832514</v>
      </c>
      <c r="E21" s="304">
        <f t="shared" si="0"/>
        <v>66463</v>
      </c>
      <c r="F21" s="305">
        <f t="shared" si="1"/>
        <v>102.40281180643451</v>
      </c>
      <c r="G21" s="212">
        <f>'[1]1-НМ1 14'!F107</f>
        <v>69354</v>
      </c>
      <c r="H21" s="212">
        <f>'[1]1НМ1 15'!F123</f>
        <v>45775</v>
      </c>
      <c r="I21" s="210">
        <f>H21-G21</f>
        <v>-23579</v>
      </c>
      <c r="J21" s="306">
        <f>H21/G21*100</f>
        <v>66.00196095394641</v>
      </c>
      <c r="K21" s="210">
        <v>11474</v>
      </c>
      <c r="L21" s="210">
        <v>49875</v>
      </c>
      <c r="M21" s="210">
        <f>K21-L21</f>
        <v>-38401</v>
      </c>
      <c r="N21" s="210">
        <f>K21/L21*100</f>
        <v>23.005513784461154</v>
      </c>
      <c r="O21" s="212">
        <f>H21</f>
        <v>45775</v>
      </c>
      <c r="P21" s="212">
        <v>10087</v>
      </c>
      <c r="Q21" s="210">
        <f>O21-P21</f>
        <v>35688</v>
      </c>
      <c r="R21" s="305">
        <f>O21/P21*100</f>
        <v>453.80192326757214</v>
      </c>
      <c r="S21" s="210"/>
      <c r="T21" s="210"/>
      <c r="U21" s="210">
        <f>'[1]1-НМ1 14'!E107</f>
        <v>2696697</v>
      </c>
      <c r="V21" s="210">
        <f>'[1]1НМ1 15'!E123</f>
        <v>2786739</v>
      </c>
      <c r="W21" s="210">
        <f>V21-U21</f>
        <v>90042</v>
      </c>
      <c r="X21" s="305">
        <f>V21/U21*100</f>
        <v>103.33897356655197</v>
      </c>
      <c r="Y21" s="210"/>
      <c r="Z21" s="210"/>
      <c r="AA21" s="210"/>
      <c r="AB21" s="305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</row>
    <row r="22" spans="1:58" s="173" customFormat="1" ht="42" customHeight="1">
      <c r="A22" s="279"/>
      <c r="B22" s="179" t="s">
        <v>34</v>
      </c>
      <c r="C22" s="212">
        <f t="shared" si="4"/>
        <v>101329</v>
      </c>
      <c r="D22" s="212">
        <f>H22+V22</f>
        <v>117472</v>
      </c>
      <c r="E22" s="304">
        <f t="shared" si="0"/>
        <v>16143</v>
      </c>
      <c r="F22" s="305">
        <f t="shared" si="1"/>
        <v>115.93127337682203</v>
      </c>
      <c r="G22" s="212">
        <f>'[1]1-НМ1 14'!F131</f>
        <v>52355</v>
      </c>
      <c r="H22" s="212">
        <f>'[1]1НМ1 15'!F147</f>
        <v>62973</v>
      </c>
      <c r="I22" s="210">
        <f>H22-G22</f>
        <v>10618</v>
      </c>
      <c r="J22" s="306">
        <f>H22/G22*100</f>
        <v>120.28077547512177</v>
      </c>
      <c r="K22" s="210"/>
      <c r="L22" s="210"/>
      <c r="M22" s="210"/>
      <c r="N22" s="210"/>
      <c r="O22" s="212">
        <f>'[1]1НМ1 15'!F137-'[1]1НМ1 15'!G137</f>
        <v>0</v>
      </c>
      <c r="P22" s="212">
        <v>4</v>
      </c>
      <c r="Q22" s="210">
        <f>O22-P22</f>
        <v>-4</v>
      </c>
      <c r="R22" s="305"/>
      <c r="S22" s="210"/>
      <c r="T22" s="210"/>
      <c r="U22" s="210">
        <f>'[1]1-НМ1 14'!E131</f>
        <v>48974</v>
      </c>
      <c r="V22" s="210">
        <f>'[1]1НМ1 15'!E147</f>
        <v>54499</v>
      </c>
      <c r="W22" s="210">
        <f>V22-U22</f>
        <v>5525</v>
      </c>
      <c r="X22" s="305">
        <f>V22/U22*100</f>
        <v>111.2814963041614</v>
      </c>
      <c r="Y22" s="210"/>
      <c r="Z22" s="210"/>
      <c r="AA22" s="210"/>
      <c r="AB22" s="305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</row>
    <row r="23" spans="1:58" s="173" customFormat="1" ht="90.75" customHeight="1">
      <c r="A23" s="279"/>
      <c r="B23" s="180" t="s">
        <v>35</v>
      </c>
      <c r="C23" s="212">
        <f>C25+C26+C27+C28+C29+C30</f>
        <v>-605</v>
      </c>
      <c r="D23" s="212">
        <f>H23+V23+Z23</f>
        <v>764</v>
      </c>
      <c r="E23" s="304">
        <f t="shared" si="0"/>
        <v>1369</v>
      </c>
      <c r="F23" s="305">
        <f t="shared" si="1"/>
        <v>-126.2809917355372</v>
      </c>
      <c r="G23" s="212">
        <f>G30</f>
        <v>289</v>
      </c>
      <c r="H23" s="212">
        <f>H30</f>
        <v>292</v>
      </c>
      <c r="I23" s="210">
        <f>H23-G23</f>
        <v>3</v>
      </c>
      <c r="J23" s="306">
        <f>H23/G23*100</f>
        <v>101.03806228373702</v>
      </c>
      <c r="K23" s="210"/>
      <c r="L23" s="210"/>
      <c r="M23" s="210"/>
      <c r="N23" s="210"/>
      <c r="O23" s="212" t="e">
        <f>'[1]1НМ1 15'!F152-'[1]1НМ1 15'!G152</f>
        <v>#VALUE!</v>
      </c>
      <c r="P23" s="212">
        <v>62</v>
      </c>
      <c r="Q23" s="210" t="e">
        <f>O23-P23</f>
        <v>#VALUE!</v>
      </c>
      <c r="R23" s="305" t="e">
        <f>O23/P23*100</f>
        <v>#VALUE!</v>
      </c>
      <c r="S23" s="210"/>
      <c r="T23" s="210"/>
      <c r="U23" s="210">
        <f>U25+U30</f>
        <v>-1510</v>
      </c>
      <c r="V23" s="210">
        <f>V25+V30</f>
        <v>-185</v>
      </c>
      <c r="W23" s="210">
        <f>V23-U23</f>
        <v>1325</v>
      </c>
      <c r="X23" s="305">
        <f>V23/U23*100</f>
        <v>12.251655629139073</v>
      </c>
      <c r="Y23" s="210">
        <f>Y25+Y26+Y27+Y28+Y29+Y30</f>
        <v>616</v>
      </c>
      <c r="Z23" s="210">
        <f>Z25+Z26+Z27+Z28+Z29+Z30</f>
        <v>657</v>
      </c>
      <c r="AA23" s="210">
        <f>Z23-Y23</f>
        <v>41</v>
      </c>
      <c r="AB23" s="305">
        <f>Z23/Y23*100</f>
        <v>106.65584415584415</v>
      </c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</row>
    <row r="24" spans="1:58" s="173" customFormat="1" ht="33">
      <c r="A24" s="279"/>
      <c r="B24" s="170" t="s">
        <v>47</v>
      </c>
      <c r="C24" s="212"/>
      <c r="D24" s="212"/>
      <c r="E24" s="304"/>
      <c r="F24" s="305"/>
      <c r="G24" s="212"/>
      <c r="H24" s="212"/>
      <c r="I24" s="210"/>
      <c r="J24" s="306"/>
      <c r="K24" s="210"/>
      <c r="L24" s="210"/>
      <c r="M24" s="210"/>
      <c r="N24" s="210"/>
      <c r="O24" s="212"/>
      <c r="P24" s="212"/>
      <c r="Q24" s="210"/>
      <c r="R24" s="305"/>
      <c r="S24" s="210"/>
      <c r="T24" s="210"/>
      <c r="U24" s="210"/>
      <c r="V24" s="210"/>
      <c r="W24" s="210"/>
      <c r="X24" s="305"/>
      <c r="Y24" s="210"/>
      <c r="Z24" s="210"/>
      <c r="AA24" s="210"/>
      <c r="AB24" s="305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</row>
    <row r="25" spans="1:58" s="173" customFormat="1" ht="55.5">
      <c r="A25" s="279"/>
      <c r="B25" s="226" t="s">
        <v>86</v>
      </c>
      <c r="C25" s="229">
        <f>U25</f>
        <v>-1523</v>
      </c>
      <c r="D25" s="229">
        <f>V25</f>
        <v>-200</v>
      </c>
      <c r="E25" s="309">
        <f aca="true" t="shared" si="5" ref="E25:E37">D25-C25</f>
        <v>1323</v>
      </c>
      <c r="F25" s="310">
        <f aca="true" t="shared" si="6" ref="F25:F37">D25/C25*100</f>
        <v>13.131976362442549</v>
      </c>
      <c r="G25" s="212"/>
      <c r="H25" s="212"/>
      <c r="I25" s="210"/>
      <c r="J25" s="306"/>
      <c r="K25" s="210"/>
      <c r="L25" s="210"/>
      <c r="M25" s="210"/>
      <c r="N25" s="210"/>
      <c r="O25" s="212"/>
      <c r="P25" s="212"/>
      <c r="Q25" s="210"/>
      <c r="R25" s="305"/>
      <c r="S25" s="210"/>
      <c r="T25" s="210"/>
      <c r="U25" s="308">
        <f>'[1]1-НМ3 14'!E9</f>
        <v>-1523</v>
      </c>
      <c r="V25" s="308">
        <f>'[1]1-НМ3 15'!E9</f>
        <v>-200</v>
      </c>
      <c r="W25" s="308">
        <f>V25-U25</f>
        <v>1323</v>
      </c>
      <c r="X25" s="310">
        <f>V25/U25*100</f>
        <v>13.131976362442549</v>
      </c>
      <c r="Y25" s="210"/>
      <c r="Z25" s="210"/>
      <c r="AA25" s="210"/>
      <c r="AB25" s="305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</row>
    <row r="26" spans="1:58" s="173" customFormat="1" ht="33">
      <c r="A26" s="279"/>
      <c r="B26" s="227" t="s">
        <v>90</v>
      </c>
      <c r="C26" s="229">
        <f aca="true" t="shared" si="7" ref="C26:D29">Y26</f>
        <v>210</v>
      </c>
      <c r="D26" s="229">
        <f t="shared" si="7"/>
        <v>146</v>
      </c>
      <c r="E26" s="309">
        <f t="shared" si="5"/>
        <v>-64</v>
      </c>
      <c r="F26" s="310">
        <f t="shared" si="6"/>
        <v>69.52380952380952</v>
      </c>
      <c r="G26" s="212"/>
      <c r="H26" s="212"/>
      <c r="I26" s="210"/>
      <c r="J26" s="306"/>
      <c r="K26" s="210"/>
      <c r="L26" s="210"/>
      <c r="M26" s="210"/>
      <c r="N26" s="210"/>
      <c r="O26" s="212"/>
      <c r="P26" s="212"/>
      <c r="Q26" s="210"/>
      <c r="R26" s="305"/>
      <c r="S26" s="210"/>
      <c r="T26" s="210"/>
      <c r="U26" s="210"/>
      <c r="V26" s="210"/>
      <c r="W26" s="210"/>
      <c r="X26" s="305"/>
      <c r="Y26" s="229">
        <f>'[1]1-НМ3 14'!E14</f>
        <v>210</v>
      </c>
      <c r="Z26" s="229">
        <f>'[1]1-НМ3 15'!E14</f>
        <v>146</v>
      </c>
      <c r="AA26" s="309">
        <f>Z26-Y26</f>
        <v>-64</v>
      </c>
      <c r="AB26" s="310">
        <f>Z26/Y26*100</f>
        <v>69.52380952380952</v>
      </c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</row>
    <row r="27" spans="1:58" s="173" customFormat="1" ht="33">
      <c r="A27" s="279"/>
      <c r="B27" s="228" t="s">
        <v>21</v>
      </c>
      <c r="C27" s="229">
        <f t="shared" si="7"/>
        <v>101</v>
      </c>
      <c r="D27" s="229">
        <f t="shared" si="7"/>
        <v>113</v>
      </c>
      <c r="E27" s="309">
        <f t="shared" si="5"/>
        <v>12</v>
      </c>
      <c r="F27" s="310">
        <f t="shared" si="6"/>
        <v>111.88118811881189</v>
      </c>
      <c r="G27" s="212"/>
      <c r="H27" s="212"/>
      <c r="I27" s="210"/>
      <c r="J27" s="306"/>
      <c r="K27" s="210"/>
      <c r="L27" s="210"/>
      <c r="M27" s="210"/>
      <c r="N27" s="210"/>
      <c r="O27" s="212"/>
      <c r="P27" s="212"/>
      <c r="Q27" s="210"/>
      <c r="R27" s="305"/>
      <c r="S27" s="210"/>
      <c r="T27" s="210"/>
      <c r="U27" s="210"/>
      <c r="V27" s="210"/>
      <c r="W27" s="210"/>
      <c r="X27" s="305"/>
      <c r="Y27" s="229">
        <f>'[1]1-НМ3 14'!E10+'[1]1-НМ3 14'!E15</f>
        <v>101</v>
      </c>
      <c r="Z27" s="229">
        <f>'[1]1-НМ3 15'!E10+'[1]1-НМ3 15'!E15</f>
        <v>113</v>
      </c>
      <c r="AA27" s="309">
        <f>Z27-Y27</f>
        <v>12</v>
      </c>
      <c r="AB27" s="310">
        <f>Z27/Y27*100</f>
        <v>111.88118811881189</v>
      </c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</row>
    <row r="28" spans="1:58" s="173" customFormat="1" ht="55.5">
      <c r="A28" s="279"/>
      <c r="B28" s="228" t="s">
        <v>22</v>
      </c>
      <c r="C28" s="229">
        <f t="shared" si="7"/>
        <v>305</v>
      </c>
      <c r="D28" s="229">
        <f t="shared" si="7"/>
        <v>398</v>
      </c>
      <c r="E28" s="309">
        <f t="shared" si="5"/>
        <v>93</v>
      </c>
      <c r="F28" s="310">
        <f t="shared" si="6"/>
        <v>130.49180327868854</v>
      </c>
      <c r="G28" s="212"/>
      <c r="H28" s="212"/>
      <c r="I28" s="210"/>
      <c r="J28" s="306"/>
      <c r="K28" s="210"/>
      <c r="L28" s="210"/>
      <c r="M28" s="210"/>
      <c r="N28" s="210"/>
      <c r="O28" s="212"/>
      <c r="P28" s="212"/>
      <c r="Q28" s="210"/>
      <c r="R28" s="305"/>
      <c r="S28" s="210"/>
      <c r="T28" s="210"/>
      <c r="U28" s="210"/>
      <c r="V28" s="210"/>
      <c r="W28" s="210"/>
      <c r="X28" s="305"/>
      <c r="Y28" s="229">
        <f>'[1]1-НМ3 14'!E11+'[1]1-НМ3 14'!E16</f>
        <v>305</v>
      </c>
      <c r="Z28" s="229">
        <f>'[1]1-НМ3 15'!E11+'[1]1-НМ3 15'!E16</f>
        <v>398</v>
      </c>
      <c r="AA28" s="309">
        <f>Z28-Y28</f>
        <v>93</v>
      </c>
      <c r="AB28" s="310">
        <f>Z28/Y28*100</f>
        <v>130.49180327868854</v>
      </c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</row>
    <row r="29" spans="1:58" s="173" customFormat="1" ht="55.5">
      <c r="A29" s="279"/>
      <c r="B29" s="228" t="s">
        <v>23</v>
      </c>
      <c r="C29" s="229">
        <f t="shared" si="7"/>
        <v>0</v>
      </c>
      <c r="D29" s="229">
        <f t="shared" si="7"/>
        <v>0</v>
      </c>
      <c r="E29" s="309">
        <f t="shared" si="5"/>
        <v>0</v>
      </c>
      <c r="F29" s="310" t="e">
        <f t="shared" si="6"/>
        <v>#DIV/0!</v>
      </c>
      <c r="G29" s="212"/>
      <c r="H29" s="212"/>
      <c r="I29" s="210"/>
      <c r="J29" s="306"/>
      <c r="K29" s="210"/>
      <c r="L29" s="210"/>
      <c r="M29" s="210"/>
      <c r="N29" s="210"/>
      <c r="O29" s="212"/>
      <c r="P29" s="212"/>
      <c r="Q29" s="210"/>
      <c r="R29" s="305"/>
      <c r="S29" s="210"/>
      <c r="T29" s="210"/>
      <c r="U29" s="210"/>
      <c r="V29" s="210"/>
      <c r="W29" s="210"/>
      <c r="X29" s="305"/>
      <c r="Y29" s="229">
        <v>0</v>
      </c>
      <c r="Z29" s="229"/>
      <c r="AA29" s="309">
        <f>Z29-Y29</f>
        <v>0</v>
      </c>
      <c r="AB29" s="310" t="e">
        <f>Z29/Y29*100</f>
        <v>#DIV/0!</v>
      </c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</row>
    <row r="30" spans="1:58" s="173" customFormat="1" ht="33">
      <c r="A30" s="279"/>
      <c r="B30" s="228" t="s">
        <v>19</v>
      </c>
      <c r="C30" s="229">
        <f>G30+U30</f>
        <v>302</v>
      </c>
      <c r="D30" s="229">
        <f>H30+V30+Z30</f>
        <v>307</v>
      </c>
      <c r="E30" s="309">
        <f t="shared" si="5"/>
        <v>5</v>
      </c>
      <c r="F30" s="310">
        <f t="shared" si="6"/>
        <v>101.65562913907284</v>
      </c>
      <c r="G30" s="229">
        <f>'[1]1-НМ1 14'!F148</f>
        <v>289</v>
      </c>
      <c r="H30" s="311">
        <f>'[1]1НМ1 15'!F164</f>
        <v>292</v>
      </c>
      <c r="I30" s="308">
        <f aca="true" t="shared" si="8" ref="I30:I35">H30-G30</f>
        <v>3</v>
      </c>
      <c r="J30" s="312">
        <f aca="true" t="shared" si="9" ref="J30:J35">H30/G30*100</f>
        <v>101.03806228373702</v>
      </c>
      <c r="K30" s="210"/>
      <c r="L30" s="210"/>
      <c r="M30" s="210"/>
      <c r="N30" s="210"/>
      <c r="O30" s="212"/>
      <c r="P30" s="212"/>
      <c r="Q30" s="210"/>
      <c r="R30" s="305"/>
      <c r="S30" s="210"/>
      <c r="T30" s="210"/>
      <c r="U30" s="308">
        <f>'[1]1-НМ1 14'!E148</f>
        <v>13</v>
      </c>
      <c r="V30" s="308">
        <f>'[1]1НМ1 15'!E164</f>
        <v>15</v>
      </c>
      <c r="W30" s="308">
        <f>V30-U30</f>
        <v>2</v>
      </c>
      <c r="X30" s="312">
        <f>V30/U30*100</f>
        <v>115.38461538461537</v>
      </c>
      <c r="Y30" s="210"/>
      <c r="Z30" s="210"/>
      <c r="AA30" s="210"/>
      <c r="AB30" s="305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</row>
    <row r="31" spans="1:58" s="173" customFormat="1" ht="69" customHeight="1">
      <c r="A31" s="279"/>
      <c r="B31" s="179" t="s">
        <v>48</v>
      </c>
      <c r="C31" s="212">
        <f>'[1]1-НМ4 14'!E7</f>
        <v>2809583</v>
      </c>
      <c r="D31" s="212">
        <f>'[1]1-НМ4 15'!E7</f>
        <v>3248358</v>
      </c>
      <c r="E31" s="304">
        <f t="shared" si="5"/>
        <v>438775</v>
      </c>
      <c r="F31" s="305">
        <f t="shared" si="6"/>
        <v>115.61708623664082</v>
      </c>
      <c r="G31" s="212">
        <f>'[1]1-НМ4 14'!F7</f>
        <v>2808749</v>
      </c>
      <c r="H31" s="212">
        <f>'[1]1-НМ4 15'!F7</f>
        <v>3247605</v>
      </c>
      <c r="I31" s="210">
        <f t="shared" si="8"/>
        <v>438856</v>
      </c>
      <c r="J31" s="306">
        <f t="shared" si="9"/>
        <v>115.62460725397676</v>
      </c>
      <c r="K31" s="210"/>
      <c r="L31" s="210"/>
      <c r="M31" s="210"/>
      <c r="N31" s="210"/>
      <c r="O31" s="212">
        <f>'[1]1-НМ4 15'!G7</f>
        <v>973570</v>
      </c>
      <c r="P31" s="212">
        <v>54800</v>
      </c>
      <c r="Q31" s="210">
        <f>O31-P31</f>
        <v>918770</v>
      </c>
      <c r="R31" s="305">
        <f>O31/P31*100</f>
        <v>1776.587591240876</v>
      </c>
      <c r="S31" s="210"/>
      <c r="T31" s="210"/>
      <c r="U31" s="210"/>
      <c r="V31" s="210">
        <v>0</v>
      </c>
      <c r="W31" s="210">
        <f>V31-U31</f>
        <v>0</v>
      </c>
      <c r="X31" s="305"/>
      <c r="Y31" s="210">
        <f>'[1]1-НМ4 14'!H7+'[1]1-НМ4 14'!I7+'[1]1-НМ4 14'!J7+'[1]1-НМ4 14'!K7</f>
        <v>834</v>
      </c>
      <c r="Z31" s="210">
        <f>'[1]1-НМ4 15'!H7+'[1]1-НМ4 15'!I7+'[1]1-НМ4 15'!J7</f>
        <v>753</v>
      </c>
      <c r="AA31" s="210">
        <f>Z31-Y31</f>
        <v>-81</v>
      </c>
      <c r="AB31" s="305">
        <f>Z31/Y31*100</f>
        <v>90.28776978417267</v>
      </c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</row>
    <row r="32" spans="1:58" s="173" customFormat="1" ht="69" customHeight="1">
      <c r="A32" s="279"/>
      <c r="B32" s="177" t="s">
        <v>36</v>
      </c>
      <c r="C32" s="212">
        <f>'[1]1-НМ4 14'!E19</f>
        <v>548282</v>
      </c>
      <c r="D32" s="212">
        <f>'[1]1-НМ4 15'!E19</f>
        <v>594571</v>
      </c>
      <c r="E32" s="304">
        <f t="shared" si="5"/>
        <v>46289</v>
      </c>
      <c r="F32" s="305">
        <f t="shared" si="6"/>
        <v>108.4425532846236</v>
      </c>
      <c r="G32" s="212">
        <f>'[1]1-НМ4 14'!F19</f>
        <v>548166</v>
      </c>
      <c r="H32" s="212">
        <f>'[1]1-НМ4 15'!F19</f>
        <v>594485</v>
      </c>
      <c r="I32" s="210">
        <f t="shared" si="8"/>
        <v>46319</v>
      </c>
      <c r="J32" s="306">
        <f t="shared" si="9"/>
        <v>108.4498126479935</v>
      </c>
      <c r="K32" s="210">
        <v>13059</v>
      </c>
      <c r="L32" s="210">
        <v>11546</v>
      </c>
      <c r="M32" s="210">
        <f>K32-L32</f>
        <v>1513</v>
      </c>
      <c r="N32" s="210">
        <f>K32/L32*100</f>
        <v>113.104105317859</v>
      </c>
      <c r="O32" s="307" t="s">
        <v>91</v>
      </c>
      <c r="P32" s="212">
        <v>0</v>
      </c>
      <c r="Q32" s="307" t="s">
        <v>91</v>
      </c>
      <c r="R32" s="307" t="s">
        <v>91</v>
      </c>
      <c r="S32" s="210"/>
      <c r="T32" s="210"/>
      <c r="U32" s="210"/>
      <c r="V32" s="210">
        <v>0</v>
      </c>
      <c r="W32" s="210">
        <f>V32-U32</f>
        <v>0</v>
      </c>
      <c r="X32" s="305"/>
      <c r="Y32" s="210">
        <f>'[1]1-НМ4 14'!H19+'[1]1-НМ4 14'!I19</f>
        <v>116</v>
      </c>
      <c r="Z32" s="210">
        <f>'[1]1-НМ4 15'!H19+'[1]1-НМ4 15'!I19</f>
        <v>86</v>
      </c>
      <c r="AA32" s="210">
        <f>Z32-Y32</f>
        <v>-30</v>
      </c>
      <c r="AB32" s="305">
        <f>Z32/Y32*100</f>
        <v>74.13793103448276</v>
      </c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</row>
    <row r="33" spans="1:58" s="173" customFormat="1" ht="41.25" customHeight="1">
      <c r="A33" s="279"/>
      <c r="B33" s="177" t="s">
        <v>4</v>
      </c>
      <c r="C33" s="212">
        <f>'[1]1-НМ4 14'!E23</f>
        <v>100054</v>
      </c>
      <c r="D33" s="212">
        <f>'[1]1-НМ4 15'!E23</f>
        <v>403554</v>
      </c>
      <c r="E33" s="304">
        <f t="shared" si="5"/>
        <v>303500</v>
      </c>
      <c r="F33" s="305">
        <f t="shared" si="6"/>
        <v>403.3361984528355</v>
      </c>
      <c r="G33" s="212">
        <f>'[1]1-НМ4 14'!F23</f>
        <v>99981</v>
      </c>
      <c r="H33" s="212">
        <f>'[1]1-НМ4 15'!F23</f>
        <v>403556</v>
      </c>
      <c r="I33" s="210">
        <f t="shared" si="8"/>
        <v>303575</v>
      </c>
      <c r="J33" s="306">
        <f t="shared" si="9"/>
        <v>403.63269021114013</v>
      </c>
      <c r="K33" s="210"/>
      <c r="L33" s="210"/>
      <c r="M33" s="210"/>
      <c r="N33" s="210"/>
      <c r="O33" s="307" t="s">
        <v>91</v>
      </c>
      <c r="P33" s="212">
        <v>0</v>
      </c>
      <c r="Q33" s="307" t="s">
        <v>91</v>
      </c>
      <c r="R33" s="307" t="s">
        <v>91</v>
      </c>
      <c r="S33" s="210"/>
      <c r="T33" s="210"/>
      <c r="U33" s="210"/>
      <c r="V33" s="210">
        <v>0</v>
      </c>
      <c r="W33" s="210">
        <f>V33-U33</f>
        <v>0</v>
      </c>
      <c r="X33" s="305"/>
      <c r="Y33" s="210">
        <f>'[1]1-НМ4 14'!H23+'[1]1-НМ4 14'!I23</f>
        <v>73</v>
      </c>
      <c r="Z33" s="210">
        <f>'[1]1-НМ4 15'!H23+'[1]1-НМ4 15'!I23</f>
        <v>-2</v>
      </c>
      <c r="AA33" s="210">
        <f>Z33-Y33</f>
        <v>-75</v>
      </c>
      <c r="AB33" s="305">
        <f>Z33/Y33*100</f>
        <v>-2.73972602739726</v>
      </c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</row>
    <row r="34" spans="1:58" s="173" customFormat="1" ht="60.75" customHeight="1">
      <c r="A34" s="279"/>
      <c r="B34" s="177" t="s">
        <v>76</v>
      </c>
      <c r="C34" s="212">
        <f>'[1]1-НМ4 14'!E27+'[1]1-НМ4 14'!F32</f>
        <v>8012</v>
      </c>
      <c r="D34" s="212">
        <f>H34</f>
        <v>10730</v>
      </c>
      <c r="E34" s="304">
        <f>D34-C34</f>
        <v>2718</v>
      </c>
      <c r="F34" s="305">
        <f>D34/C34*100</f>
        <v>133.9241138292561</v>
      </c>
      <c r="G34" s="212">
        <f>'[1]1-НМ4 14'!F27+'[1]1-НМ4 14'!F32</f>
        <v>8012</v>
      </c>
      <c r="H34" s="212">
        <f>'[1]1-НМ4 15'!F27+'[1]1-НМ4 15'!F34</f>
        <v>10730</v>
      </c>
      <c r="I34" s="210">
        <f t="shared" si="8"/>
        <v>2718</v>
      </c>
      <c r="J34" s="306">
        <f t="shared" si="9"/>
        <v>133.9241138292561</v>
      </c>
      <c r="K34" s="210"/>
      <c r="L34" s="210"/>
      <c r="M34" s="210"/>
      <c r="N34" s="210"/>
      <c r="O34" s="307"/>
      <c r="P34" s="212"/>
      <c r="Q34" s="307"/>
      <c r="R34" s="307"/>
      <c r="S34" s="210"/>
      <c r="T34" s="210"/>
      <c r="U34" s="210"/>
      <c r="V34" s="210"/>
      <c r="W34" s="210"/>
      <c r="X34" s="305"/>
      <c r="Y34" s="210"/>
      <c r="Z34" s="210"/>
      <c r="AA34" s="210"/>
      <c r="AB34" s="305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</row>
    <row r="35" spans="1:58" s="169" customFormat="1" ht="72.75" customHeight="1">
      <c r="A35" s="280">
        <v>2</v>
      </c>
      <c r="B35" s="181" t="s">
        <v>27</v>
      </c>
      <c r="C35" s="220">
        <f>'[1]1-НМ1 14'!E236+'[1]1-НМ1 14'!F236+C38</f>
        <v>1687159</v>
      </c>
      <c r="D35" s="220">
        <f>H35+V35</f>
        <v>1613618</v>
      </c>
      <c r="E35" s="313">
        <f t="shared" si="5"/>
        <v>-73541</v>
      </c>
      <c r="F35" s="314">
        <f t="shared" si="6"/>
        <v>95.64113400100406</v>
      </c>
      <c r="G35" s="242">
        <f>'[1]1-НМ1 14'!F236</f>
        <v>2989</v>
      </c>
      <c r="H35" s="220">
        <f>'[1]1НМ1 15'!F273</f>
        <v>2211</v>
      </c>
      <c r="I35" s="208">
        <f t="shared" si="8"/>
        <v>-778</v>
      </c>
      <c r="J35" s="297">
        <f t="shared" si="9"/>
        <v>73.97122783539646</v>
      </c>
      <c r="K35" s="208">
        <v>15996</v>
      </c>
      <c r="L35" s="208">
        <v>15345</v>
      </c>
      <c r="M35" s="208">
        <f>K35-L35</f>
        <v>651</v>
      </c>
      <c r="N35" s="208">
        <f>K35/L35*100</f>
        <v>104.24242424242425</v>
      </c>
      <c r="O35" s="220">
        <f>'[1]1НМ1 15'!F256-'[1]1НМ1 15'!G256</f>
        <v>0</v>
      </c>
      <c r="P35" s="242">
        <v>215</v>
      </c>
      <c r="Q35" s="208">
        <f>O35-P35</f>
        <v>-215</v>
      </c>
      <c r="R35" s="297">
        <f>O35/P35*100</f>
        <v>0</v>
      </c>
      <c r="S35" s="208">
        <v>0</v>
      </c>
      <c r="T35" s="208"/>
      <c r="U35" s="208">
        <f>'[1]1-НМ1 14'!E236+U38</f>
        <v>1684170</v>
      </c>
      <c r="V35" s="208">
        <f>'[1]1НМ1 15'!E273+V38</f>
        <v>1611407</v>
      </c>
      <c r="W35" s="208">
        <f>V35-U35</f>
        <v>-72763</v>
      </c>
      <c r="X35" s="297">
        <f>V35/U35*100</f>
        <v>95.67959291520452</v>
      </c>
      <c r="Y35" s="208"/>
      <c r="Z35" s="208"/>
      <c r="AA35" s="208"/>
      <c r="AB35" s="297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</row>
    <row r="36" spans="1:58" ht="30">
      <c r="A36" s="325"/>
      <c r="B36" s="170" t="s">
        <v>47</v>
      </c>
      <c r="C36" s="323"/>
      <c r="D36" s="324"/>
      <c r="E36" s="313">
        <f t="shared" si="5"/>
        <v>0</v>
      </c>
      <c r="F36" s="314"/>
      <c r="G36" s="323"/>
      <c r="H36" s="324"/>
      <c r="I36" s="323"/>
      <c r="J36" s="323"/>
      <c r="K36" s="323"/>
      <c r="L36" s="323"/>
      <c r="M36" s="323"/>
      <c r="N36" s="323"/>
      <c r="O36" s="323"/>
      <c r="P36" s="324"/>
      <c r="Q36" s="323"/>
      <c r="R36" s="323"/>
      <c r="S36" s="323"/>
      <c r="T36" s="323"/>
      <c r="U36" s="323"/>
      <c r="V36" s="324"/>
      <c r="W36" s="208">
        <f>V36-U36</f>
        <v>0</v>
      </c>
      <c r="X36" s="297"/>
      <c r="Y36" s="323"/>
      <c r="Z36" s="323"/>
      <c r="AA36" s="323"/>
      <c r="AB36" s="323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</row>
    <row r="37" spans="1:58" ht="30">
      <c r="A37" s="327"/>
      <c r="B37" s="326" t="s">
        <v>117</v>
      </c>
      <c r="C37" s="329">
        <f>U37</f>
        <v>1672870</v>
      </c>
      <c r="D37" s="329">
        <f>V37</f>
        <v>1602913</v>
      </c>
      <c r="E37" s="313">
        <f t="shared" si="5"/>
        <v>-69957</v>
      </c>
      <c r="F37" s="314">
        <f t="shared" si="6"/>
        <v>95.81814486481318</v>
      </c>
      <c r="G37" s="329"/>
      <c r="H37" s="329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9">
        <f>'[1]1-НМ1 14'!E241</f>
        <v>1672870</v>
      </c>
      <c r="V37" s="329">
        <f>'[1]1НМ1 15'!E283</f>
        <v>1602913</v>
      </c>
      <c r="W37" s="208">
        <f>V37-U37</f>
        <v>-69957</v>
      </c>
      <c r="X37" s="297">
        <f>V37/U37*100</f>
        <v>95.81814486481318</v>
      </c>
      <c r="Y37" s="323"/>
      <c r="Z37" s="323"/>
      <c r="AA37" s="323"/>
      <c r="AB37" s="323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</row>
    <row r="38" spans="1:58" ht="27.75">
      <c r="A38" s="328" t="s">
        <v>118</v>
      </c>
      <c r="B38" s="326" t="s">
        <v>119</v>
      </c>
      <c r="C38" s="329">
        <v>578</v>
      </c>
      <c r="D38" s="329">
        <v>0</v>
      </c>
      <c r="E38" s="323"/>
      <c r="F38" s="323"/>
      <c r="G38" s="329"/>
      <c r="H38" s="329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9">
        <v>578</v>
      </c>
      <c r="V38" s="329">
        <v>0</v>
      </c>
      <c r="W38" s="323"/>
      <c r="X38" s="323"/>
      <c r="Y38" s="323"/>
      <c r="Z38" s="323"/>
      <c r="AA38" s="323"/>
      <c r="AB38" s="323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</row>
    <row r="39" spans="2:26" ht="15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8"/>
      <c r="Z39" s="138"/>
    </row>
    <row r="40" spans="2:26" ht="23.25">
      <c r="B40" s="18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8"/>
      <c r="Z40" s="138"/>
    </row>
    <row r="41" spans="2:26" ht="23.25">
      <c r="B41" s="18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8"/>
      <c r="Z41" s="138"/>
    </row>
    <row r="42" spans="2:26" ht="15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8"/>
      <c r="Z42" s="138"/>
    </row>
    <row r="43" spans="3:26" ht="15"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8"/>
      <c r="Z43" s="138"/>
    </row>
    <row r="44" spans="2:26" ht="15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8"/>
      <c r="Z44" s="138"/>
    </row>
    <row r="45" spans="2:26" ht="15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8"/>
      <c r="Z45" s="138"/>
    </row>
    <row r="46" spans="2:26" ht="15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8"/>
      <c r="Z46" s="138"/>
    </row>
    <row r="47" spans="2:26" ht="15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8"/>
      <c r="Z47" s="138"/>
    </row>
    <row r="48" spans="2:26" ht="15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8"/>
      <c r="Z48" s="138"/>
    </row>
    <row r="49" spans="2:26" ht="15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8"/>
      <c r="Z49" s="138"/>
    </row>
    <row r="50" spans="2:26" ht="15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8"/>
      <c r="Z50" s="138"/>
    </row>
    <row r="51" spans="2:26" ht="15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8"/>
      <c r="Z51" s="138"/>
    </row>
    <row r="52" spans="2:26" ht="15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8"/>
      <c r="Z52" s="138"/>
    </row>
    <row r="53" spans="2:26" ht="15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8"/>
      <c r="Z53" s="138"/>
    </row>
    <row r="54" spans="2:26" ht="15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8"/>
      <c r="Z54" s="138"/>
    </row>
    <row r="55" spans="2:26" ht="15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8"/>
      <c r="Z55" s="138"/>
    </row>
    <row r="56" spans="2:26" ht="15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8"/>
      <c r="Z56" s="138"/>
    </row>
    <row r="57" spans="2:26" ht="15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8"/>
      <c r="Z57" s="138"/>
    </row>
    <row r="58" spans="2:26" ht="15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8"/>
      <c r="Z58" s="138"/>
    </row>
    <row r="59" spans="2:26" ht="15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8"/>
      <c r="Z59" s="138"/>
    </row>
    <row r="60" spans="2:26" ht="15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8"/>
      <c r="Z60" s="138"/>
    </row>
    <row r="61" spans="2:26" ht="15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8"/>
      <c r="Z61" s="138"/>
    </row>
    <row r="62" spans="2:26" ht="15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8"/>
      <c r="Z62" s="138"/>
    </row>
    <row r="63" spans="2:26" ht="15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8"/>
      <c r="Z63" s="138"/>
    </row>
    <row r="64" spans="2:26" ht="15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8"/>
      <c r="Z64" s="138"/>
    </row>
    <row r="65" spans="2:26" ht="15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8"/>
      <c r="Z65" s="138"/>
    </row>
    <row r="66" spans="2:26" ht="15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8"/>
      <c r="Z66" s="138"/>
    </row>
    <row r="67" spans="2:26" ht="15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8"/>
      <c r="Z67" s="138"/>
    </row>
    <row r="68" spans="2:26" ht="15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8"/>
      <c r="Z68" s="138"/>
    </row>
    <row r="69" spans="2:26" ht="15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8"/>
      <c r="Z69" s="138"/>
    </row>
    <row r="70" spans="2:26" ht="15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8"/>
      <c r="Z70" s="138"/>
    </row>
    <row r="71" spans="2:26" ht="15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8"/>
      <c r="Z71" s="138"/>
    </row>
    <row r="72" spans="2:26" ht="15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8"/>
      <c r="Z72" s="138"/>
    </row>
    <row r="73" spans="2:26" ht="15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8"/>
      <c r="Z73" s="138"/>
    </row>
    <row r="74" spans="2:26" ht="15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8"/>
      <c r="Z74" s="138"/>
    </row>
    <row r="75" spans="2:26" ht="15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8"/>
      <c r="Z75" s="138"/>
    </row>
    <row r="76" spans="2:26" ht="15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8"/>
      <c r="Z76" s="138"/>
    </row>
    <row r="77" spans="2:26" ht="15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8"/>
      <c r="Z77" s="138"/>
    </row>
    <row r="78" spans="2:26" ht="15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8"/>
      <c r="Z78" s="138"/>
    </row>
    <row r="79" spans="2:26" ht="15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8"/>
      <c r="Z79" s="138"/>
    </row>
    <row r="80" spans="2:26" ht="15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8"/>
      <c r="Z80" s="138"/>
    </row>
    <row r="81" spans="2:26" ht="15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8"/>
      <c r="Z81" s="138"/>
    </row>
    <row r="82" spans="2:26" ht="15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8"/>
      <c r="Z82" s="138"/>
    </row>
    <row r="83" spans="2:26" ht="15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8"/>
      <c r="Z83" s="138"/>
    </row>
    <row r="84" spans="2:26" ht="15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8"/>
      <c r="Z84" s="138"/>
    </row>
    <row r="85" spans="2:26" ht="15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8"/>
      <c r="Z85" s="138"/>
    </row>
    <row r="86" spans="2:26" ht="15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8"/>
      <c r="Z86" s="138"/>
    </row>
    <row r="87" spans="2:26" ht="15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8"/>
      <c r="Z87" s="138"/>
    </row>
    <row r="88" spans="2:26" ht="15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8"/>
      <c r="Z88" s="138"/>
    </row>
    <row r="89" spans="2:26" ht="15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8"/>
      <c r="Z89" s="138"/>
    </row>
    <row r="90" spans="2:26" ht="15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8"/>
      <c r="Z90" s="138"/>
    </row>
    <row r="91" spans="2:26" ht="15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8"/>
      <c r="Z91" s="138"/>
    </row>
    <row r="92" spans="2:26" ht="15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8"/>
      <c r="Z92" s="138"/>
    </row>
    <row r="93" spans="2:26" ht="15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8"/>
      <c r="Z93" s="138"/>
    </row>
    <row r="94" spans="2:26" ht="15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8"/>
      <c r="Z94" s="138"/>
    </row>
    <row r="95" spans="2:26" ht="15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8"/>
      <c r="Z95" s="138"/>
    </row>
    <row r="96" spans="2:26" ht="15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8"/>
      <c r="Z96" s="138"/>
    </row>
    <row r="97" spans="2:26" ht="15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8"/>
      <c r="Z97" s="138"/>
    </row>
    <row r="98" spans="2:26" ht="15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8"/>
      <c r="Z98" s="138"/>
    </row>
    <row r="99" spans="2:26" ht="15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8"/>
      <c r="Z99" s="138"/>
    </row>
    <row r="100" spans="2:26" ht="15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8"/>
      <c r="Z100" s="138"/>
    </row>
    <row r="101" spans="2:26" ht="15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8"/>
      <c r="Z101" s="138"/>
    </row>
    <row r="102" spans="2:26" ht="15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8"/>
      <c r="Z102" s="138"/>
    </row>
    <row r="103" spans="2:26" ht="15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8"/>
      <c r="Z103" s="138"/>
    </row>
    <row r="104" spans="2:26" ht="15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8"/>
      <c r="Z104" s="138"/>
    </row>
    <row r="105" spans="2:26" ht="15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8"/>
      <c r="Z105" s="138"/>
    </row>
    <row r="106" spans="2:26" ht="15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8"/>
      <c r="Z106" s="138"/>
    </row>
    <row r="107" spans="2:26" ht="15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8"/>
      <c r="Z107" s="138"/>
    </row>
    <row r="108" spans="2:26" ht="15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8"/>
      <c r="Z108" s="138"/>
    </row>
    <row r="109" spans="2:26" ht="15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8"/>
      <c r="Z109" s="138"/>
    </row>
    <row r="110" spans="2:26" ht="15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8"/>
      <c r="Z110" s="138"/>
    </row>
    <row r="111" spans="2:26" ht="15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8"/>
      <c r="Z111" s="138"/>
    </row>
    <row r="112" spans="2:26" ht="15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8"/>
      <c r="Z112" s="138"/>
    </row>
    <row r="113" spans="2:26" ht="15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8"/>
      <c r="Z113" s="138"/>
    </row>
    <row r="114" spans="2:26" ht="15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8"/>
      <c r="Z114" s="138"/>
    </row>
    <row r="115" spans="2:26" ht="15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8"/>
      <c r="Z115" s="138"/>
    </row>
    <row r="116" spans="2:26" ht="15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8"/>
      <c r="Z116" s="138"/>
    </row>
    <row r="117" spans="2:26" ht="15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8"/>
      <c r="Z117" s="138"/>
    </row>
    <row r="118" spans="2:26" ht="15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8"/>
      <c r="Z118" s="138"/>
    </row>
    <row r="119" spans="2:26" ht="15"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8"/>
      <c r="Z119" s="138"/>
    </row>
    <row r="120" spans="2:26" ht="15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8"/>
      <c r="Z120" s="138"/>
    </row>
    <row r="121" spans="2:26" ht="15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8"/>
      <c r="Z121" s="138"/>
    </row>
    <row r="122" spans="2:26" ht="15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8"/>
      <c r="Z122" s="138"/>
    </row>
    <row r="123" spans="2:26" ht="15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8"/>
      <c r="Z123" s="138"/>
    </row>
    <row r="124" spans="2:26" ht="15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8"/>
      <c r="Z124" s="138"/>
    </row>
    <row r="125" spans="2:26" ht="15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8"/>
      <c r="Z125" s="138"/>
    </row>
    <row r="126" spans="2:26" ht="15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8"/>
      <c r="Z126" s="138"/>
    </row>
    <row r="127" spans="2:26" ht="15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8"/>
      <c r="Z127" s="138"/>
    </row>
    <row r="128" spans="2:26" ht="15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8"/>
      <c r="Z128" s="138"/>
    </row>
    <row r="129" spans="2:26" ht="15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8"/>
      <c r="Z129" s="138"/>
    </row>
    <row r="130" spans="2:26" ht="15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8"/>
      <c r="Z130" s="138"/>
    </row>
    <row r="131" spans="2:26" ht="15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8"/>
      <c r="Z131" s="138"/>
    </row>
    <row r="132" spans="2:26" ht="15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8"/>
      <c r="Z132" s="138"/>
    </row>
    <row r="133" spans="2:26" ht="15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8"/>
      <c r="Z133" s="138"/>
    </row>
    <row r="134" spans="2:26" ht="15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8"/>
      <c r="Z134" s="138"/>
    </row>
    <row r="135" spans="2:26" ht="15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8"/>
      <c r="Z135" s="138"/>
    </row>
    <row r="136" spans="2:26" ht="15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8"/>
      <c r="Z136" s="138"/>
    </row>
    <row r="137" spans="2:26" ht="15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8"/>
      <c r="Z137" s="138"/>
    </row>
    <row r="138" spans="2:26" ht="15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8"/>
      <c r="Z138" s="138"/>
    </row>
    <row r="139" spans="2:26" ht="15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8"/>
      <c r="Z139" s="138"/>
    </row>
    <row r="140" spans="2:26" ht="15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8"/>
      <c r="Z140" s="138"/>
    </row>
    <row r="141" spans="2:26" ht="15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8"/>
      <c r="Z141" s="138"/>
    </row>
    <row r="142" spans="2:26" ht="15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8"/>
      <c r="Z142" s="138"/>
    </row>
    <row r="143" spans="2:26" ht="15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8"/>
      <c r="Z143" s="138"/>
    </row>
    <row r="144" spans="2:26" ht="15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8"/>
      <c r="Z144" s="138"/>
    </row>
    <row r="145" spans="2:26" ht="15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8"/>
      <c r="Z145" s="138"/>
    </row>
    <row r="146" spans="2:26" ht="15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8"/>
      <c r="Z146" s="138"/>
    </row>
    <row r="147" spans="2:26" ht="15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8"/>
      <c r="Z147" s="138"/>
    </row>
    <row r="148" spans="2:26" ht="15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8"/>
      <c r="Z148" s="138"/>
    </row>
    <row r="149" spans="2:26" ht="15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8"/>
      <c r="Z149" s="138"/>
    </row>
    <row r="150" spans="2:26" ht="15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8"/>
      <c r="Z150" s="138"/>
    </row>
    <row r="151" spans="2:26" ht="15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8"/>
      <c r="Z151" s="138"/>
    </row>
    <row r="152" spans="2:26" ht="15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8"/>
      <c r="Z152" s="138"/>
    </row>
    <row r="153" spans="2:26" ht="15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8"/>
      <c r="Z153" s="138"/>
    </row>
    <row r="154" spans="2:26" ht="15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8"/>
      <c r="Z154" s="138"/>
    </row>
    <row r="155" spans="2:26" ht="15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8"/>
      <c r="Z155" s="138"/>
    </row>
    <row r="156" spans="2:26" ht="15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8"/>
      <c r="Z156" s="138"/>
    </row>
    <row r="157" spans="2:26" ht="15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8"/>
      <c r="Z157" s="138"/>
    </row>
    <row r="158" spans="2:26" ht="15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8"/>
      <c r="Z158" s="138"/>
    </row>
    <row r="159" spans="2:26" ht="15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8"/>
      <c r="Z159" s="138"/>
    </row>
    <row r="160" spans="2:26" ht="15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8"/>
      <c r="Z160" s="138"/>
    </row>
    <row r="161" spans="2:26" ht="15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8"/>
      <c r="Z161" s="138"/>
    </row>
    <row r="162" spans="2:26" ht="15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8"/>
      <c r="Z162" s="138"/>
    </row>
    <row r="163" spans="2:26" ht="15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8"/>
      <c r="Z163" s="138"/>
    </row>
    <row r="164" spans="2:26" ht="15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8"/>
      <c r="Z164" s="138"/>
    </row>
    <row r="165" spans="2:26" ht="15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8"/>
      <c r="Z165" s="138"/>
    </row>
    <row r="166" spans="2:26" ht="15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8"/>
      <c r="Z166" s="138"/>
    </row>
    <row r="167" spans="2:26" ht="15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8"/>
      <c r="Z167" s="138"/>
    </row>
    <row r="168" spans="2:26" ht="15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8"/>
      <c r="Z168" s="138"/>
    </row>
    <row r="169" spans="2:26" ht="15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8"/>
      <c r="Z169" s="138"/>
    </row>
    <row r="170" spans="2:26" ht="15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8"/>
      <c r="Z170" s="138"/>
    </row>
    <row r="171" spans="2:26" ht="15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8"/>
      <c r="Z171" s="138"/>
    </row>
    <row r="172" spans="2:26" ht="15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8"/>
      <c r="Z172" s="138"/>
    </row>
    <row r="173" spans="2:26" ht="15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8"/>
      <c r="Z173" s="138"/>
    </row>
    <row r="174" spans="2:26" ht="15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8"/>
      <c r="Z174" s="138"/>
    </row>
    <row r="175" spans="2:26" ht="15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8"/>
      <c r="Z175" s="138"/>
    </row>
    <row r="176" spans="2:26" ht="15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8"/>
      <c r="Z176" s="138"/>
    </row>
    <row r="177" spans="2:26" ht="15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8"/>
      <c r="Z177" s="138"/>
    </row>
    <row r="178" spans="2:26" ht="15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8"/>
      <c r="Z178" s="138"/>
    </row>
    <row r="179" spans="2:26" ht="15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8"/>
      <c r="Z179" s="138"/>
    </row>
    <row r="180" spans="2:26" ht="15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8"/>
      <c r="Z180" s="138"/>
    </row>
    <row r="181" spans="2:26" ht="15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8"/>
      <c r="Z181" s="138"/>
    </row>
    <row r="182" spans="2:26" ht="15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8"/>
      <c r="Z182" s="138"/>
    </row>
    <row r="183" spans="2:26" ht="15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8"/>
      <c r="Z183" s="138"/>
    </row>
    <row r="184" spans="2:26" ht="15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8"/>
      <c r="Z184" s="138"/>
    </row>
    <row r="185" spans="2:26" ht="15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8"/>
      <c r="Z185" s="138"/>
    </row>
    <row r="186" spans="2:26" ht="15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8"/>
      <c r="Z186" s="138"/>
    </row>
    <row r="187" spans="2:26" ht="15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8"/>
      <c r="Z187" s="138"/>
    </row>
    <row r="188" spans="2:26" ht="15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8"/>
      <c r="Z188" s="138"/>
    </row>
    <row r="189" spans="2:26" ht="15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8"/>
      <c r="Z189" s="138"/>
    </row>
    <row r="190" spans="2:26" ht="15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8"/>
      <c r="Z190" s="138"/>
    </row>
    <row r="191" spans="2:26" ht="15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8"/>
      <c r="Z191" s="138"/>
    </row>
    <row r="192" spans="2:26" ht="15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8"/>
      <c r="Z192" s="138"/>
    </row>
    <row r="193" spans="2:26" ht="15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8"/>
      <c r="Z193" s="138"/>
    </row>
    <row r="194" spans="2:26" ht="15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8"/>
      <c r="Z194" s="138"/>
    </row>
    <row r="195" spans="2:26" ht="15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8"/>
      <c r="Z195" s="138"/>
    </row>
    <row r="196" spans="2:26" ht="15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8"/>
      <c r="Z196" s="138"/>
    </row>
    <row r="197" spans="2:26" ht="15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8"/>
      <c r="Z197" s="138"/>
    </row>
    <row r="198" spans="2:26" ht="15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8"/>
      <c r="Z198" s="138"/>
    </row>
    <row r="199" spans="2:26" ht="15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8"/>
      <c r="Z199" s="138"/>
    </row>
    <row r="200" spans="2:26" ht="15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8"/>
      <c r="Z200" s="138"/>
    </row>
    <row r="201" spans="2:26" ht="15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8"/>
      <c r="Z201" s="138"/>
    </row>
    <row r="202" spans="2:26" ht="15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8"/>
      <c r="Z202" s="138"/>
    </row>
    <row r="203" spans="2:26" ht="15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8"/>
      <c r="Z203" s="138"/>
    </row>
    <row r="204" spans="2:26" ht="15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8"/>
      <c r="Z204" s="138"/>
    </row>
    <row r="205" spans="2:26" ht="15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8"/>
      <c r="Z205" s="138"/>
    </row>
    <row r="206" spans="2:26" ht="15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8"/>
      <c r="Z206" s="138"/>
    </row>
    <row r="207" spans="2:26" ht="15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8"/>
      <c r="Z207" s="138"/>
    </row>
    <row r="208" spans="2:26" ht="15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8"/>
      <c r="Z208" s="138"/>
    </row>
    <row r="209" spans="2:26" ht="15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8"/>
      <c r="Z209" s="138"/>
    </row>
    <row r="210" spans="2:26" ht="15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8"/>
      <c r="Z210" s="138"/>
    </row>
    <row r="211" spans="2:26" ht="15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8"/>
      <c r="Z211" s="138"/>
    </row>
    <row r="212" spans="2:26" ht="15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8"/>
      <c r="Z212" s="138"/>
    </row>
    <row r="213" spans="2:26" ht="15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8"/>
      <c r="Z213" s="138"/>
    </row>
    <row r="214" spans="2:26" ht="15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8"/>
      <c r="Z214" s="138"/>
    </row>
    <row r="215" spans="2:26" ht="15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8"/>
      <c r="Z215" s="138"/>
    </row>
    <row r="216" spans="2:26" ht="15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8"/>
      <c r="Z216" s="138"/>
    </row>
    <row r="217" spans="2:26" ht="15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8"/>
      <c r="Z217" s="138"/>
    </row>
    <row r="218" spans="2:26" ht="15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8"/>
      <c r="Z218" s="138"/>
    </row>
    <row r="219" spans="2:26" ht="15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8"/>
      <c r="Z219" s="138"/>
    </row>
    <row r="220" spans="2:26" ht="15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8"/>
      <c r="Z220" s="138"/>
    </row>
    <row r="221" spans="2:26" ht="15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8"/>
      <c r="Z221" s="138"/>
    </row>
    <row r="222" spans="2:26" ht="15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8"/>
      <c r="Z222" s="138"/>
    </row>
    <row r="223" spans="2:26" ht="15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8"/>
      <c r="Z223" s="138"/>
    </row>
    <row r="224" spans="2:26" ht="15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8"/>
      <c r="Z224" s="138"/>
    </row>
    <row r="225" spans="2:26" ht="15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8"/>
      <c r="Z225" s="138"/>
    </row>
    <row r="226" spans="2:26" ht="15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8"/>
      <c r="Z226" s="138"/>
    </row>
    <row r="227" spans="2:26" ht="15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8"/>
      <c r="Z227" s="138"/>
    </row>
    <row r="228" spans="2:26" ht="15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8"/>
      <c r="Z228" s="138"/>
    </row>
    <row r="229" spans="2:26" ht="15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8"/>
      <c r="Z229" s="138"/>
    </row>
    <row r="230" spans="2:26" ht="15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8"/>
      <c r="Z230" s="138"/>
    </row>
    <row r="231" spans="2:26" ht="15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8"/>
      <c r="Z231" s="138"/>
    </row>
    <row r="232" spans="2:26" ht="15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8"/>
      <c r="Z232" s="138"/>
    </row>
    <row r="233" spans="2:26" ht="15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8"/>
      <c r="Z233" s="138"/>
    </row>
    <row r="234" spans="2:26" ht="15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8"/>
      <c r="Z234" s="138"/>
    </row>
    <row r="235" spans="2:26" ht="15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8"/>
      <c r="Z235" s="138"/>
    </row>
    <row r="236" spans="2:26" ht="15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8"/>
      <c r="Z236" s="138"/>
    </row>
    <row r="237" spans="2:26" ht="15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8"/>
      <c r="Z237" s="138"/>
    </row>
    <row r="238" spans="2:26" ht="15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8"/>
      <c r="Z238" s="138"/>
    </row>
    <row r="239" spans="2:26" ht="15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8"/>
      <c r="Z239" s="138"/>
    </row>
    <row r="240" spans="2:26" ht="15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8"/>
      <c r="Z240" s="138"/>
    </row>
    <row r="241" spans="2:26" ht="15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8"/>
      <c r="Z241" s="138"/>
    </row>
    <row r="242" spans="2:26" ht="15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8"/>
      <c r="Z242" s="138"/>
    </row>
    <row r="243" spans="2:26" ht="15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8"/>
      <c r="Z243" s="138"/>
    </row>
    <row r="244" spans="2:26" ht="15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8"/>
      <c r="Z244" s="138"/>
    </row>
    <row r="245" spans="2:26" ht="15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8"/>
      <c r="Z245" s="138"/>
    </row>
    <row r="246" spans="2:26" ht="15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8"/>
      <c r="Z246" s="138"/>
    </row>
    <row r="247" spans="2:26" ht="15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8"/>
      <c r="Z247" s="138"/>
    </row>
    <row r="248" spans="2:26" ht="15"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8"/>
      <c r="Z248" s="138"/>
    </row>
    <row r="249" spans="2:26" ht="15"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8"/>
      <c r="Z249" s="138"/>
    </row>
    <row r="250" spans="2:26" ht="15"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8"/>
      <c r="Z250" s="138"/>
    </row>
    <row r="251" spans="2:26" ht="15"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8"/>
      <c r="Z251" s="138"/>
    </row>
    <row r="252" spans="2:26" ht="15"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8"/>
      <c r="Z252" s="138"/>
    </row>
    <row r="253" spans="2:26" ht="15"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8"/>
      <c r="Z253" s="138"/>
    </row>
    <row r="254" spans="2:26" ht="15"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8"/>
      <c r="Z254" s="138"/>
    </row>
    <row r="255" spans="2:26" ht="15"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8"/>
      <c r="Z255" s="138"/>
    </row>
    <row r="256" spans="2:26" ht="15"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8"/>
      <c r="Z256" s="138"/>
    </row>
    <row r="257" spans="2:26" ht="15"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8"/>
      <c r="Z257" s="138"/>
    </row>
    <row r="258" spans="2:26" ht="15"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8"/>
      <c r="Z258" s="138"/>
    </row>
    <row r="259" spans="2:26" ht="15"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8"/>
      <c r="Z259" s="138"/>
    </row>
    <row r="260" spans="2:26" ht="15"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8"/>
      <c r="Z260" s="138"/>
    </row>
    <row r="261" spans="2:26" ht="15"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8"/>
      <c r="Z261" s="138"/>
    </row>
    <row r="262" spans="2:26" ht="15"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8"/>
      <c r="Z262" s="138"/>
    </row>
    <row r="263" spans="2:26" ht="15"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8"/>
      <c r="Z263" s="138"/>
    </row>
    <row r="264" spans="2:26" ht="15"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8"/>
      <c r="Z264" s="138"/>
    </row>
    <row r="265" spans="2:26" ht="15"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8"/>
      <c r="Z265" s="138"/>
    </row>
    <row r="266" spans="2:26" ht="15"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8"/>
      <c r="Z266" s="138"/>
    </row>
    <row r="267" spans="2:26" ht="15"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8"/>
      <c r="Z267" s="138"/>
    </row>
    <row r="268" spans="2:26" ht="15"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8"/>
      <c r="Z268" s="138"/>
    </row>
    <row r="269" spans="2:26" ht="15"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8"/>
      <c r="Z269" s="138"/>
    </row>
    <row r="270" spans="2:26" ht="15"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8"/>
      <c r="Z270" s="138"/>
    </row>
    <row r="271" spans="2:26" ht="15"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8"/>
      <c r="Z271" s="138"/>
    </row>
    <row r="272" spans="2:26" ht="15"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8"/>
      <c r="Z272" s="138"/>
    </row>
    <row r="273" spans="2:26" ht="15"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8"/>
      <c r="Z273" s="138"/>
    </row>
    <row r="274" spans="2:26" ht="15"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8"/>
      <c r="Z274" s="138"/>
    </row>
    <row r="275" spans="2:26" ht="15"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8"/>
      <c r="Z275" s="138"/>
    </row>
    <row r="276" spans="2:26" ht="15"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8"/>
      <c r="Z276" s="138"/>
    </row>
    <row r="277" spans="2:26" ht="15"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8"/>
      <c r="Z277" s="138"/>
    </row>
    <row r="278" spans="2:26" ht="15"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8"/>
      <c r="Z278" s="138"/>
    </row>
    <row r="279" spans="2:26" ht="15"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8"/>
      <c r="Z279" s="138"/>
    </row>
    <row r="280" spans="2:26" ht="15"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8"/>
      <c r="Z280" s="138"/>
    </row>
    <row r="281" spans="2:26" ht="15"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8"/>
      <c r="Z281" s="138"/>
    </row>
    <row r="282" spans="2:26" ht="15"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8"/>
      <c r="Z282" s="138"/>
    </row>
    <row r="283" spans="2:26" ht="15"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8"/>
      <c r="Z283" s="138"/>
    </row>
    <row r="284" spans="2:26" ht="15"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8"/>
      <c r="Z284" s="138"/>
    </row>
    <row r="285" spans="2:26" ht="15"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8"/>
      <c r="Z285" s="138"/>
    </row>
    <row r="286" spans="2:26" ht="15"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8"/>
      <c r="Z286" s="138"/>
    </row>
    <row r="287" spans="2:26" ht="15"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8"/>
      <c r="Z287" s="138"/>
    </row>
    <row r="288" spans="2:26" ht="15"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8"/>
      <c r="Z288" s="138"/>
    </row>
    <row r="289" spans="2:26" ht="15"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8"/>
      <c r="Z289" s="138"/>
    </row>
    <row r="290" spans="2:26" ht="15"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8"/>
      <c r="Z290" s="138"/>
    </row>
    <row r="291" spans="2:26" ht="15"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8"/>
      <c r="Z291" s="138"/>
    </row>
    <row r="292" spans="2:26" ht="15"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8"/>
      <c r="Z292" s="138"/>
    </row>
    <row r="293" spans="2:26" ht="15"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8"/>
      <c r="Z293" s="138"/>
    </row>
    <row r="294" spans="2:26" ht="15"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8"/>
      <c r="Z294" s="138"/>
    </row>
    <row r="295" spans="2:26" ht="15"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8"/>
      <c r="Z295" s="138"/>
    </row>
    <row r="296" spans="2:26" ht="15"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8"/>
      <c r="Z296" s="138"/>
    </row>
    <row r="297" spans="2:26" ht="15"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8"/>
      <c r="Z297" s="138"/>
    </row>
    <row r="298" spans="2:26" ht="15"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8"/>
      <c r="Z298" s="138"/>
    </row>
    <row r="299" spans="2:26" ht="15"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8"/>
      <c r="Z299" s="138"/>
    </row>
    <row r="300" spans="2:26" ht="15"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8"/>
      <c r="Z300" s="138"/>
    </row>
    <row r="301" spans="2:26" ht="15"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8"/>
      <c r="Z301" s="138"/>
    </row>
    <row r="302" spans="2:26" ht="15"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8"/>
      <c r="Z302" s="138"/>
    </row>
    <row r="303" spans="2:26" ht="15"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8"/>
      <c r="Z303" s="138"/>
    </row>
    <row r="304" spans="2:26" ht="15"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8"/>
      <c r="Z304" s="138"/>
    </row>
    <row r="305" spans="2:26" ht="15"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8"/>
      <c r="Z305" s="138"/>
    </row>
    <row r="306" spans="2:26" ht="15"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8"/>
      <c r="Z306" s="138"/>
    </row>
    <row r="307" spans="2:26" ht="15"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8"/>
      <c r="Z307" s="138"/>
    </row>
    <row r="308" spans="2:26" ht="15"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8"/>
      <c r="Z308" s="138"/>
    </row>
    <row r="309" spans="2:26" ht="15"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8"/>
      <c r="Z309" s="138"/>
    </row>
    <row r="310" spans="2:26" ht="15"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8"/>
      <c r="Z310" s="138"/>
    </row>
    <row r="311" spans="2:26" ht="15"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8"/>
      <c r="Z311" s="138"/>
    </row>
    <row r="312" spans="2:26" ht="15"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8"/>
      <c r="Z312" s="138"/>
    </row>
    <row r="313" spans="2:26" ht="15"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8"/>
      <c r="Z313" s="138"/>
    </row>
    <row r="314" spans="2:26" ht="15"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8"/>
      <c r="Z314" s="138"/>
    </row>
    <row r="315" spans="2:26" ht="15"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8"/>
      <c r="Z315" s="138"/>
    </row>
    <row r="316" spans="2:26" ht="15"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8"/>
      <c r="Z316" s="138"/>
    </row>
    <row r="317" spans="2:26" ht="15"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8"/>
      <c r="Z317" s="138"/>
    </row>
    <row r="318" spans="2:26" ht="15"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8"/>
      <c r="Z318" s="138"/>
    </row>
    <row r="319" spans="2:26" ht="15"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8"/>
      <c r="Z319" s="138"/>
    </row>
    <row r="320" spans="2:26" ht="15"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8"/>
      <c r="Z320" s="138"/>
    </row>
    <row r="321" spans="2:26" ht="15"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8"/>
      <c r="Z321" s="138"/>
    </row>
    <row r="322" spans="2:26" ht="15"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8"/>
      <c r="Z322" s="138"/>
    </row>
    <row r="323" spans="2:26" ht="15"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8"/>
      <c r="Z323" s="138"/>
    </row>
    <row r="324" spans="2:26" ht="15"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8"/>
      <c r="Z324" s="138"/>
    </row>
    <row r="325" spans="2:26" ht="15"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8"/>
      <c r="Z325" s="138"/>
    </row>
    <row r="326" spans="2:26" ht="15"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8"/>
      <c r="Z326" s="138"/>
    </row>
    <row r="327" spans="2:26" ht="15"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8"/>
      <c r="Z327" s="138"/>
    </row>
    <row r="328" spans="2:26" ht="15"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8"/>
      <c r="Z328" s="138"/>
    </row>
    <row r="329" spans="2:26" ht="15"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8"/>
      <c r="Z329" s="138"/>
    </row>
    <row r="330" spans="2:26" ht="15"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8"/>
      <c r="Z330" s="138"/>
    </row>
    <row r="331" spans="2:26" ht="15"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8"/>
      <c r="Z331" s="138"/>
    </row>
    <row r="332" spans="2:26" ht="15"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8"/>
      <c r="Z332" s="138"/>
    </row>
    <row r="333" spans="2:26" ht="15"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8"/>
      <c r="Z333" s="138"/>
    </row>
    <row r="334" spans="2:26" ht="15"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8"/>
      <c r="Z334" s="138"/>
    </row>
    <row r="335" spans="2:26" ht="15"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8"/>
      <c r="Z335" s="138"/>
    </row>
    <row r="336" spans="2:26" ht="15"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8"/>
      <c r="Z336" s="138"/>
    </row>
    <row r="337" spans="2:26" ht="15"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8"/>
      <c r="Z337" s="138"/>
    </row>
    <row r="338" spans="2:26" ht="15"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8"/>
      <c r="Z338" s="138"/>
    </row>
    <row r="339" spans="2:26" ht="15"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8"/>
      <c r="Z339" s="138"/>
    </row>
    <row r="340" spans="2:26" ht="15"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8"/>
      <c r="Z340" s="138"/>
    </row>
    <row r="341" spans="2:26" ht="15"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8"/>
      <c r="Z341" s="138"/>
    </row>
    <row r="342" spans="2:26" ht="15"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8"/>
      <c r="Z342" s="138"/>
    </row>
    <row r="343" spans="2:26" ht="15"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8"/>
      <c r="Z343" s="138"/>
    </row>
    <row r="344" spans="2:26" ht="15"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8"/>
      <c r="Z344" s="138"/>
    </row>
    <row r="345" spans="2:26" ht="15"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8"/>
      <c r="Z345" s="138"/>
    </row>
    <row r="346" spans="2:26" ht="15"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8"/>
      <c r="Z346" s="138"/>
    </row>
    <row r="347" spans="2:26" ht="15"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8"/>
      <c r="Z347" s="138"/>
    </row>
    <row r="348" spans="2:26" ht="15"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8"/>
      <c r="Z348" s="138"/>
    </row>
    <row r="349" spans="2:26" ht="15"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8"/>
      <c r="Z349" s="138"/>
    </row>
    <row r="350" spans="2:26" ht="15"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8"/>
      <c r="Z350" s="138"/>
    </row>
    <row r="351" spans="2:26" ht="15"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8"/>
      <c r="Z351" s="138"/>
    </row>
    <row r="352" spans="2:26" ht="15"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8"/>
      <c r="Z352" s="138"/>
    </row>
    <row r="353" spans="2:26" ht="15"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8"/>
      <c r="Z353" s="138"/>
    </row>
    <row r="354" spans="2:26" ht="15"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8"/>
      <c r="Z354" s="138"/>
    </row>
    <row r="355" spans="2:26" ht="15"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8"/>
      <c r="Z355" s="138"/>
    </row>
    <row r="356" spans="2:26" ht="15"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8"/>
      <c r="Z356" s="138"/>
    </row>
    <row r="357" spans="2:26" ht="15"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8"/>
      <c r="Z357" s="138"/>
    </row>
    <row r="358" spans="2:26" ht="15"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8"/>
      <c r="Z358" s="138"/>
    </row>
    <row r="359" spans="2:26" ht="15"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8"/>
      <c r="Z359" s="138"/>
    </row>
    <row r="360" spans="2:26" ht="15"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8"/>
      <c r="Z360" s="138"/>
    </row>
    <row r="361" spans="2:26" ht="15"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8"/>
      <c r="Z361" s="138"/>
    </row>
    <row r="362" spans="2:26" ht="15"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8"/>
      <c r="Z362" s="138"/>
    </row>
    <row r="363" spans="2:26" ht="15"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8"/>
      <c r="Z363" s="138"/>
    </row>
    <row r="364" spans="2:26" ht="15"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8"/>
      <c r="Z364" s="138"/>
    </row>
    <row r="365" spans="2:26" ht="15"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8"/>
      <c r="Z365" s="138"/>
    </row>
    <row r="366" spans="2:26" ht="15"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8"/>
      <c r="Z366" s="138"/>
    </row>
    <row r="367" spans="2:26" ht="15"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8"/>
      <c r="Z367" s="138"/>
    </row>
    <row r="368" spans="2:26" ht="15"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8"/>
      <c r="Z368" s="138"/>
    </row>
    <row r="369" spans="2:26" ht="15"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8"/>
      <c r="Z369" s="138"/>
    </row>
    <row r="370" spans="2:26" ht="15"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8"/>
      <c r="Z370" s="138"/>
    </row>
    <row r="371" spans="2:26" ht="15"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8"/>
      <c r="Z371" s="138"/>
    </row>
    <row r="372" spans="2:26" ht="15"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8"/>
      <c r="Z372" s="138"/>
    </row>
    <row r="373" spans="2:26" ht="15"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8"/>
      <c r="Z373" s="138"/>
    </row>
    <row r="374" spans="2:26" ht="15"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8"/>
      <c r="Z374" s="138"/>
    </row>
    <row r="375" spans="2:26" ht="15"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8"/>
      <c r="Z375" s="138"/>
    </row>
    <row r="376" spans="2:26" ht="15"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8"/>
      <c r="Z376" s="138"/>
    </row>
    <row r="377" spans="2:26" ht="15"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8"/>
      <c r="Z377" s="138"/>
    </row>
    <row r="378" spans="2:26" ht="15"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8"/>
      <c r="Z378" s="138"/>
    </row>
    <row r="379" spans="2:26" ht="15"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8"/>
      <c r="Z379" s="138"/>
    </row>
    <row r="380" spans="2:26" ht="15"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8"/>
      <c r="Z380" s="138"/>
    </row>
    <row r="381" spans="2:26" ht="15"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8"/>
      <c r="Z381" s="138"/>
    </row>
    <row r="382" spans="2:26" ht="15"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8"/>
      <c r="Z382" s="138"/>
    </row>
    <row r="383" spans="2:26" ht="15"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8"/>
      <c r="Z383" s="138"/>
    </row>
    <row r="384" spans="2:26" ht="15"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8"/>
      <c r="Z384" s="138"/>
    </row>
    <row r="385" spans="2:26" ht="15"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8"/>
      <c r="Z385" s="138"/>
    </row>
    <row r="386" spans="2:26" ht="15"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8"/>
      <c r="Z386" s="138"/>
    </row>
    <row r="387" spans="2:26" ht="15"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8"/>
      <c r="Z387" s="138"/>
    </row>
    <row r="388" spans="2:26" ht="15"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8"/>
      <c r="Z388" s="138"/>
    </row>
    <row r="389" spans="2:26" ht="15"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8"/>
      <c r="Z389" s="138"/>
    </row>
    <row r="390" spans="2:26" ht="15"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8"/>
      <c r="Z390" s="138"/>
    </row>
    <row r="391" spans="2:26" ht="15"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8"/>
      <c r="Z391" s="138"/>
    </row>
    <row r="392" spans="2:26" ht="15"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8"/>
      <c r="Z392" s="138"/>
    </row>
    <row r="393" spans="2:26" ht="15"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8"/>
      <c r="Z393" s="138"/>
    </row>
    <row r="394" spans="2:26" ht="15"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8"/>
      <c r="Z394" s="138"/>
    </row>
    <row r="395" spans="2:26" ht="15"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8"/>
      <c r="Z395" s="138"/>
    </row>
    <row r="396" spans="2:26" ht="15"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8"/>
      <c r="Z396" s="138"/>
    </row>
    <row r="397" spans="2:26" ht="15"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8"/>
      <c r="Z397" s="138"/>
    </row>
    <row r="398" spans="2:26" ht="15"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8"/>
      <c r="Z398" s="138"/>
    </row>
    <row r="399" spans="2:26" ht="15"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8"/>
      <c r="Z399" s="138"/>
    </row>
    <row r="400" spans="2:26" ht="15"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8"/>
      <c r="Z400" s="138"/>
    </row>
    <row r="401" spans="2:26" ht="15"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8"/>
      <c r="Z401" s="138"/>
    </row>
    <row r="402" spans="2:26" ht="15"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8"/>
      <c r="Z402" s="138"/>
    </row>
    <row r="403" spans="2:26" ht="15"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8"/>
      <c r="Z403" s="138"/>
    </row>
    <row r="404" spans="2:26" ht="15"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8"/>
      <c r="Z404" s="138"/>
    </row>
    <row r="405" spans="2:26" ht="15"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8"/>
      <c r="Z405" s="138"/>
    </row>
    <row r="406" spans="2:26" ht="15"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8"/>
      <c r="Z406" s="138"/>
    </row>
    <row r="407" spans="2:26" ht="15"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8"/>
      <c r="Z407" s="138"/>
    </row>
    <row r="408" spans="2:26" ht="15"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8"/>
      <c r="Z408" s="138"/>
    </row>
    <row r="409" spans="2:26" ht="15"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8"/>
      <c r="Z409" s="138"/>
    </row>
    <row r="410" spans="2:26" ht="15"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8"/>
      <c r="Z410" s="138"/>
    </row>
    <row r="411" spans="2:26" ht="15"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8"/>
      <c r="Z411" s="138"/>
    </row>
    <row r="412" spans="2:26" ht="15"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8"/>
      <c r="Z412" s="138"/>
    </row>
    <row r="413" spans="2:26" ht="15"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8"/>
      <c r="Z413" s="138"/>
    </row>
    <row r="414" spans="2:26" ht="15"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8"/>
      <c r="Z414" s="138"/>
    </row>
    <row r="415" spans="2:26" ht="15"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8"/>
      <c r="Z415" s="138"/>
    </row>
    <row r="416" spans="2:26" ht="15"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8"/>
      <c r="Z416" s="138"/>
    </row>
    <row r="417" spans="2:26" ht="15"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8"/>
      <c r="Z417" s="138"/>
    </row>
    <row r="418" spans="2:26" ht="15"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8"/>
      <c r="Z418" s="138"/>
    </row>
    <row r="419" spans="2:26" ht="15"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8"/>
      <c r="Z419" s="138"/>
    </row>
    <row r="420" spans="2:26" ht="15"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8"/>
      <c r="Z420" s="138"/>
    </row>
    <row r="421" spans="2:26" ht="15"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8"/>
      <c r="Z421" s="138"/>
    </row>
    <row r="422" spans="2:26" ht="15"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8"/>
      <c r="Z422" s="138"/>
    </row>
    <row r="423" spans="2:26" ht="15"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8"/>
      <c r="Z423" s="138"/>
    </row>
    <row r="424" spans="2:26" ht="15"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8"/>
      <c r="Z424" s="138"/>
    </row>
    <row r="425" spans="2:26" ht="15"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8"/>
      <c r="Z425" s="138"/>
    </row>
    <row r="426" spans="2:26" ht="15"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8"/>
      <c r="Z426" s="138"/>
    </row>
    <row r="427" spans="2:26" ht="15"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8"/>
      <c r="Z427" s="138"/>
    </row>
    <row r="428" spans="2:26" ht="15"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8"/>
      <c r="Z428" s="138"/>
    </row>
    <row r="429" spans="2:26" ht="15"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8"/>
      <c r="Z429" s="138"/>
    </row>
    <row r="430" spans="2:26" ht="15"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8"/>
      <c r="Z430" s="138"/>
    </row>
    <row r="431" spans="2:26" ht="15"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8"/>
      <c r="Z431" s="138"/>
    </row>
    <row r="432" spans="2:26" ht="15"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8"/>
      <c r="Z432" s="138"/>
    </row>
    <row r="433" spans="2:26" ht="15"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8"/>
      <c r="Z433" s="138"/>
    </row>
    <row r="434" spans="2:26" ht="15"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8"/>
      <c r="Z434" s="138"/>
    </row>
    <row r="435" spans="2:26" ht="15"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8"/>
      <c r="Z435" s="138"/>
    </row>
    <row r="436" spans="2:26" ht="15"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8"/>
      <c r="Z436" s="138"/>
    </row>
    <row r="437" spans="2:26" ht="15"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8"/>
      <c r="Z437" s="138"/>
    </row>
    <row r="438" spans="2:26" ht="15"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8"/>
      <c r="Z438" s="138"/>
    </row>
    <row r="439" spans="2:26" ht="15"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8"/>
      <c r="Z439" s="138"/>
    </row>
    <row r="440" spans="2:26" ht="15"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8"/>
      <c r="Z440" s="138"/>
    </row>
    <row r="441" spans="2:26" ht="15"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8"/>
      <c r="Z441" s="138"/>
    </row>
    <row r="442" spans="2:26" ht="15"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8"/>
      <c r="Z442" s="138"/>
    </row>
    <row r="443" spans="2:26" ht="15"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8"/>
      <c r="Z443" s="138"/>
    </row>
    <row r="444" spans="2:26" ht="15"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8"/>
      <c r="Z444" s="138"/>
    </row>
    <row r="445" spans="2:26" ht="15"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8"/>
      <c r="Z445" s="138"/>
    </row>
    <row r="446" spans="2:26" ht="15"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8"/>
      <c r="Z446" s="138"/>
    </row>
    <row r="447" spans="2:26" ht="15"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8"/>
      <c r="Z447" s="138"/>
    </row>
    <row r="448" spans="2:26" ht="15"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8"/>
      <c r="Z448" s="138"/>
    </row>
    <row r="449" spans="2:26" ht="15"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8"/>
      <c r="Z449" s="138"/>
    </row>
    <row r="450" spans="2:26" ht="15"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8"/>
      <c r="Z450" s="138"/>
    </row>
    <row r="451" spans="2:26" ht="15"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8"/>
      <c r="Z451" s="138"/>
    </row>
    <row r="452" spans="2:26" ht="15"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8"/>
      <c r="Z452" s="138"/>
    </row>
    <row r="453" spans="2:26" ht="15"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8"/>
      <c r="Z453" s="138"/>
    </row>
    <row r="454" spans="2:26" ht="15"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8"/>
      <c r="Z454" s="138"/>
    </row>
    <row r="455" spans="2:26" ht="15"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8"/>
      <c r="Z455" s="138"/>
    </row>
    <row r="456" spans="2:26" ht="15"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8"/>
      <c r="Z456" s="138"/>
    </row>
    <row r="457" spans="2:26" ht="15"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8"/>
      <c r="Z457" s="138"/>
    </row>
    <row r="458" spans="2:26" ht="15"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8"/>
      <c r="Z458" s="138"/>
    </row>
    <row r="459" spans="2:26" ht="15"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8"/>
      <c r="Z459" s="138"/>
    </row>
    <row r="460" spans="2:26" ht="15"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8"/>
      <c r="Z460" s="138"/>
    </row>
    <row r="461" spans="2:26" ht="15"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8"/>
      <c r="Z461" s="138"/>
    </row>
    <row r="462" spans="2:26" ht="15"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8"/>
      <c r="Z462" s="138"/>
    </row>
    <row r="463" spans="2:26" ht="15"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8"/>
      <c r="Z463" s="138"/>
    </row>
    <row r="464" spans="2:26" ht="15"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8"/>
      <c r="Z464" s="138"/>
    </row>
    <row r="465" spans="2:26" ht="15"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8"/>
      <c r="Z465" s="138"/>
    </row>
    <row r="466" spans="2:26" ht="15"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8"/>
      <c r="Z466" s="138"/>
    </row>
    <row r="467" spans="2:26" ht="15"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8"/>
      <c r="Z467" s="138"/>
    </row>
    <row r="468" spans="2:26" ht="15"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8"/>
      <c r="Z468" s="138"/>
    </row>
    <row r="469" spans="2:26" ht="15"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8"/>
      <c r="Z469" s="138"/>
    </row>
    <row r="470" spans="2:26" ht="15"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8"/>
      <c r="Z470" s="138"/>
    </row>
    <row r="471" spans="2:26" ht="15"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8"/>
      <c r="Z471" s="138"/>
    </row>
    <row r="472" spans="2:26" ht="15"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8"/>
      <c r="Z472" s="138"/>
    </row>
    <row r="473" spans="2:26" ht="15"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8"/>
      <c r="Z473" s="138"/>
    </row>
    <row r="474" spans="2:26" ht="15"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8"/>
      <c r="Z474" s="138"/>
    </row>
    <row r="475" spans="2:26" ht="15"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8"/>
      <c r="Z475" s="138"/>
    </row>
    <row r="476" spans="2:26" ht="15"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8"/>
      <c r="Z476" s="138"/>
    </row>
    <row r="477" spans="2:26" ht="15"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8"/>
      <c r="Z477" s="138"/>
    </row>
    <row r="478" spans="2:26" ht="15"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8"/>
      <c r="Z478" s="138"/>
    </row>
    <row r="479" spans="2:26" ht="15"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8"/>
      <c r="Z479" s="138"/>
    </row>
    <row r="480" spans="2:26" ht="15"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8"/>
      <c r="Z480" s="138"/>
    </row>
    <row r="481" spans="2:26" ht="15"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8"/>
      <c r="Z481" s="138"/>
    </row>
    <row r="482" spans="2:26" ht="15"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8"/>
      <c r="Z482" s="138"/>
    </row>
    <row r="483" spans="2:26" ht="15"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8"/>
      <c r="Z483" s="138"/>
    </row>
    <row r="484" spans="2:26" ht="15"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8"/>
      <c r="Z484" s="138"/>
    </row>
    <row r="485" spans="2:26" ht="15"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8"/>
      <c r="Z485" s="138"/>
    </row>
    <row r="486" spans="2:26" ht="15"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8"/>
      <c r="Z486" s="138"/>
    </row>
    <row r="487" spans="2:26" ht="15"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8"/>
      <c r="Z487" s="138"/>
    </row>
    <row r="488" spans="2:26" ht="15"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8"/>
      <c r="Z488" s="138"/>
    </row>
    <row r="489" spans="2:26" ht="15"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8"/>
      <c r="Z489" s="138"/>
    </row>
    <row r="490" spans="2:26" ht="15"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8"/>
      <c r="Z490" s="138"/>
    </row>
    <row r="491" spans="2:26" ht="15"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8"/>
      <c r="Z491" s="138"/>
    </row>
    <row r="492" spans="2:26" ht="15"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8"/>
      <c r="Z492" s="138"/>
    </row>
    <row r="493" spans="2:26" ht="15"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8"/>
      <c r="Z493" s="138"/>
    </row>
    <row r="494" spans="2:26" ht="15"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8"/>
      <c r="Z494" s="138"/>
    </row>
    <row r="495" spans="2:26" ht="15"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8"/>
      <c r="Z495" s="138"/>
    </row>
    <row r="496" spans="2:26" ht="15"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8"/>
      <c r="Z496" s="138"/>
    </row>
    <row r="497" spans="2:26" ht="15"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8"/>
      <c r="Z497" s="138"/>
    </row>
    <row r="498" spans="2:26" ht="15"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8"/>
      <c r="Z498" s="138"/>
    </row>
    <row r="499" spans="2:26" ht="15"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8"/>
      <c r="Z499" s="138"/>
    </row>
    <row r="500" spans="2:26" ht="15"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8"/>
      <c r="Z500" s="138"/>
    </row>
    <row r="501" spans="2:26" ht="15"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8"/>
      <c r="Z501" s="138"/>
    </row>
    <row r="502" spans="2:26" ht="15"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8"/>
      <c r="Z502" s="138"/>
    </row>
    <row r="503" spans="2:26" ht="15"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8"/>
      <c r="Z503" s="138"/>
    </row>
    <row r="504" spans="2:26" ht="15"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8"/>
      <c r="Z504" s="138"/>
    </row>
    <row r="505" spans="2:26" ht="15"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8"/>
      <c r="Z505" s="138"/>
    </row>
    <row r="506" spans="2:26" ht="15"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8"/>
      <c r="Z506" s="138"/>
    </row>
    <row r="507" spans="2:26" ht="15"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8"/>
      <c r="Z507" s="138"/>
    </row>
    <row r="508" spans="2:26" ht="15"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8"/>
      <c r="Z508" s="138"/>
    </row>
    <row r="509" spans="2:26" ht="15"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8"/>
      <c r="Z509" s="138"/>
    </row>
    <row r="510" spans="2:26" ht="15"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8"/>
      <c r="Z510" s="138"/>
    </row>
    <row r="511" spans="2:26" ht="15"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8"/>
      <c r="Z511" s="138"/>
    </row>
    <row r="512" spans="2:26" ht="15"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8"/>
      <c r="Z512" s="138"/>
    </row>
    <row r="513" spans="2:26" ht="15"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8"/>
      <c r="Z513" s="138"/>
    </row>
    <row r="514" spans="2:26" ht="15"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8"/>
      <c r="Z514" s="138"/>
    </row>
    <row r="515" spans="2:26" ht="15"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8"/>
      <c r="Z515" s="138"/>
    </row>
    <row r="516" spans="2:26" ht="15"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8"/>
      <c r="Z516" s="138"/>
    </row>
    <row r="517" spans="2:26" ht="15"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8"/>
      <c r="Z517" s="138"/>
    </row>
    <row r="518" spans="2:26" ht="15"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8"/>
      <c r="Z518" s="138"/>
    </row>
    <row r="519" spans="2:26" ht="15"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8"/>
      <c r="Z519" s="138"/>
    </row>
    <row r="520" spans="2:26" ht="15"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8"/>
      <c r="Z520" s="138"/>
    </row>
    <row r="521" spans="2:26" ht="15"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8"/>
      <c r="Z521" s="138"/>
    </row>
    <row r="522" spans="2:26" ht="15"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8"/>
      <c r="Z522" s="138"/>
    </row>
    <row r="523" spans="2:26" ht="15"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8"/>
      <c r="Z523" s="138"/>
    </row>
    <row r="524" spans="2:26" ht="15"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8"/>
      <c r="Z524" s="138"/>
    </row>
    <row r="525" spans="2:26" ht="15"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8"/>
      <c r="Z525" s="138"/>
    </row>
    <row r="526" spans="2:26" ht="15"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8"/>
      <c r="Z526" s="138"/>
    </row>
    <row r="527" spans="2:26" ht="15"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8"/>
      <c r="Z527" s="138"/>
    </row>
    <row r="528" spans="2:26" ht="15"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8"/>
      <c r="Z528" s="138"/>
    </row>
    <row r="529" spans="2:26" ht="15"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8"/>
      <c r="Z529" s="138"/>
    </row>
    <row r="530" spans="2:26" ht="15"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8"/>
      <c r="Z530" s="138"/>
    </row>
    <row r="531" spans="2:26" ht="15"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8"/>
      <c r="Z531" s="138"/>
    </row>
    <row r="532" spans="2:26" ht="15"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8"/>
      <c r="Z532" s="138"/>
    </row>
    <row r="533" spans="2:26" ht="15"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8"/>
      <c r="Z533" s="138"/>
    </row>
    <row r="534" spans="2:26" ht="15"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8"/>
      <c r="Z534" s="138"/>
    </row>
    <row r="535" spans="2:26" ht="15"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8"/>
      <c r="Z535" s="138"/>
    </row>
    <row r="536" spans="2:26" ht="15"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8"/>
      <c r="Z536" s="138"/>
    </row>
    <row r="537" spans="2:26" ht="15"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8"/>
      <c r="Z537" s="138"/>
    </row>
    <row r="538" spans="2:26" ht="15"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8"/>
      <c r="Z538" s="138"/>
    </row>
    <row r="539" spans="2:26" ht="15"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8"/>
      <c r="Z539" s="138"/>
    </row>
    <row r="540" spans="2:26" ht="15"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8"/>
      <c r="Z540" s="138"/>
    </row>
    <row r="541" spans="2:26" ht="15"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8"/>
      <c r="Z541" s="138"/>
    </row>
    <row r="542" spans="2:26" ht="15"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8"/>
      <c r="Z542" s="138"/>
    </row>
    <row r="543" spans="2:26" ht="15"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8"/>
      <c r="Z543" s="138"/>
    </row>
    <row r="544" spans="2:26" ht="15"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8"/>
      <c r="Z544" s="138"/>
    </row>
    <row r="545" spans="2:26" ht="15"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8"/>
      <c r="Z545" s="138"/>
    </row>
    <row r="546" spans="2:26" ht="15"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8"/>
      <c r="Z546" s="138"/>
    </row>
    <row r="547" spans="2:26" ht="15"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8"/>
      <c r="Z547" s="138"/>
    </row>
    <row r="548" spans="2:26" ht="15"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8"/>
      <c r="Z548" s="138"/>
    </row>
    <row r="549" spans="2:26" ht="15"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8"/>
      <c r="Z549" s="138"/>
    </row>
    <row r="550" spans="2:26" ht="15"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8"/>
      <c r="Z550" s="138"/>
    </row>
    <row r="551" spans="2:26" ht="15"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8"/>
      <c r="Z551" s="138"/>
    </row>
    <row r="552" spans="2:26" ht="15"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8"/>
      <c r="Z552" s="138"/>
    </row>
    <row r="553" spans="2:26" ht="15"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8"/>
      <c r="Z553" s="138"/>
    </row>
    <row r="554" spans="2:26" ht="15"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8"/>
      <c r="Z554" s="138"/>
    </row>
    <row r="555" spans="2:26" ht="15"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8"/>
      <c r="Z555" s="138"/>
    </row>
    <row r="556" spans="2:26" ht="15"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8"/>
      <c r="Z556" s="138"/>
    </row>
    <row r="557" spans="2:26" ht="15"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8"/>
      <c r="Z557" s="138"/>
    </row>
    <row r="558" spans="2:26" ht="15"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8"/>
      <c r="Z558" s="138"/>
    </row>
    <row r="559" spans="2:26" ht="15"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8"/>
      <c r="Z559" s="138"/>
    </row>
    <row r="560" spans="2:26" ht="15"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8"/>
      <c r="Z560" s="138"/>
    </row>
    <row r="561" spans="2:26" ht="15"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8"/>
      <c r="Z561" s="138"/>
    </row>
    <row r="562" spans="2:26" ht="15"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8"/>
      <c r="Z562" s="138"/>
    </row>
    <row r="563" spans="2:26" ht="15"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8"/>
      <c r="Z563" s="138"/>
    </row>
    <row r="564" spans="2:26" ht="15"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8"/>
      <c r="Z564" s="138"/>
    </row>
    <row r="565" spans="2:26" ht="15"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8"/>
      <c r="Z565" s="138"/>
    </row>
    <row r="566" spans="2:26" ht="15"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8"/>
      <c r="Z566" s="138"/>
    </row>
    <row r="567" spans="2:26" ht="15"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8"/>
      <c r="Z567" s="138"/>
    </row>
    <row r="568" spans="2:26" ht="15"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8"/>
      <c r="Z568" s="138"/>
    </row>
    <row r="569" spans="2:26" ht="15"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8"/>
      <c r="Z569" s="138"/>
    </row>
    <row r="570" spans="2:26" ht="15"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8"/>
      <c r="Z570" s="138"/>
    </row>
    <row r="571" spans="2:26" ht="15"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8"/>
      <c r="Z571" s="138"/>
    </row>
    <row r="572" spans="2:26" ht="15"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8"/>
      <c r="Z572" s="138"/>
    </row>
    <row r="573" spans="2:26" ht="15"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8"/>
      <c r="Z573" s="138"/>
    </row>
    <row r="574" spans="2:26" ht="15"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8"/>
      <c r="Z574" s="138"/>
    </row>
    <row r="575" spans="2:26" ht="15"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8"/>
      <c r="Z575" s="138"/>
    </row>
    <row r="576" spans="2:26" ht="15"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8"/>
      <c r="Z576" s="138"/>
    </row>
    <row r="577" spans="2:26" ht="15"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8"/>
      <c r="Z577" s="138"/>
    </row>
    <row r="578" spans="2:26" ht="15"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8"/>
      <c r="Z578" s="138"/>
    </row>
    <row r="579" spans="2:26" ht="15"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8"/>
      <c r="Z579" s="138"/>
    </row>
    <row r="580" spans="2:26" ht="15"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8"/>
      <c r="Z580" s="138"/>
    </row>
    <row r="581" spans="2:26" ht="15"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8"/>
      <c r="Z581" s="138"/>
    </row>
    <row r="582" spans="2:26" ht="15"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8"/>
      <c r="Z582" s="138"/>
    </row>
    <row r="583" spans="2:26" ht="15"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8"/>
      <c r="Z583" s="138"/>
    </row>
    <row r="584" spans="2:26" ht="15"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8"/>
      <c r="Z584" s="138"/>
    </row>
    <row r="585" spans="2:26" ht="15"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8"/>
      <c r="Z585" s="138"/>
    </row>
    <row r="586" spans="2:26" ht="15"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8"/>
      <c r="Z586" s="138"/>
    </row>
    <row r="587" spans="2:26" ht="15"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8"/>
      <c r="Z587" s="138"/>
    </row>
    <row r="588" spans="2:26" ht="15"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8"/>
      <c r="Z588" s="138"/>
    </row>
    <row r="589" spans="2:26" ht="15"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8"/>
      <c r="Z589" s="138"/>
    </row>
    <row r="590" spans="2:26" ht="15"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8"/>
      <c r="Z590" s="138"/>
    </row>
    <row r="591" spans="2:26" ht="15"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8"/>
      <c r="Z591" s="138"/>
    </row>
    <row r="592" spans="2:26" ht="15"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8"/>
      <c r="Z592" s="138"/>
    </row>
    <row r="593" spans="2:26" ht="15"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8"/>
      <c r="Z593" s="138"/>
    </row>
    <row r="594" spans="2:26" ht="15"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8"/>
      <c r="Z594" s="138"/>
    </row>
    <row r="595" spans="2:26" ht="15"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8"/>
      <c r="Z595" s="138"/>
    </row>
    <row r="596" spans="2:26" ht="15"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8"/>
      <c r="Z596" s="138"/>
    </row>
    <row r="597" spans="2:26" ht="15"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8"/>
      <c r="Z597" s="138"/>
    </row>
    <row r="598" spans="2:26" ht="15"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8"/>
      <c r="Z598" s="138"/>
    </row>
    <row r="599" spans="2:26" ht="15"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8"/>
      <c r="Z599" s="138"/>
    </row>
    <row r="600" spans="2:26" ht="15"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8"/>
      <c r="Z600" s="138"/>
    </row>
    <row r="601" spans="2:26" ht="15"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8"/>
      <c r="Z601" s="138"/>
    </row>
    <row r="602" spans="2:26" ht="15"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8"/>
      <c r="Z602" s="138"/>
    </row>
    <row r="603" spans="2:26" ht="15"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8"/>
      <c r="Z603" s="138"/>
    </row>
    <row r="604" spans="2:26" ht="15"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8"/>
      <c r="Z604" s="138"/>
    </row>
    <row r="605" spans="2:26" ht="15"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8"/>
      <c r="Z605" s="138"/>
    </row>
    <row r="606" spans="2:26" ht="15"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8"/>
      <c r="Z606" s="138"/>
    </row>
    <row r="607" spans="2:26" ht="15"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8"/>
      <c r="Z607" s="138"/>
    </row>
    <row r="608" spans="2:26" ht="15"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8"/>
      <c r="Z608" s="138"/>
    </row>
    <row r="609" spans="2:26" ht="15"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8"/>
      <c r="Z609" s="138"/>
    </row>
    <row r="610" spans="2:26" ht="15"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8"/>
      <c r="Z610" s="138"/>
    </row>
    <row r="611" spans="2:26" ht="15"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8"/>
      <c r="Z611" s="138"/>
    </row>
    <row r="612" spans="2:26" ht="15"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8"/>
      <c r="Z612" s="138"/>
    </row>
    <row r="613" spans="2:26" ht="15"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8"/>
      <c r="Z613" s="138"/>
    </row>
    <row r="614" spans="2:26" ht="15"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8"/>
      <c r="Z614" s="138"/>
    </row>
    <row r="615" spans="2:26" ht="15"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8"/>
      <c r="Z615" s="138"/>
    </row>
    <row r="616" spans="2:26" ht="15"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8"/>
      <c r="Z616" s="138"/>
    </row>
    <row r="617" spans="2:26" ht="15"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8"/>
      <c r="Z617" s="138"/>
    </row>
    <row r="618" spans="2:26" ht="15"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8"/>
      <c r="Z618" s="138"/>
    </row>
    <row r="619" spans="2:26" ht="15"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8"/>
      <c r="Z619" s="138"/>
    </row>
    <row r="620" spans="2:26" ht="15"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8"/>
      <c r="Z620" s="138"/>
    </row>
    <row r="621" spans="2:26" ht="15"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8"/>
      <c r="Z621" s="138"/>
    </row>
    <row r="622" spans="2:26" ht="15"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8"/>
      <c r="Z622" s="138"/>
    </row>
    <row r="623" spans="2:26" ht="15"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8"/>
      <c r="Z623" s="138"/>
    </row>
  </sheetData>
  <sheetProtection/>
  <mergeCells count="24">
    <mergeCell ref="A8:A9"/>
    <mergeCell ref="Y7:AB7"/>
    <mergeCell ref="Z8:Z9"/>
    <mergeCell ref="Y8:Y9"/>
    <mergeCell ref="AA8:AB8"/>
    <mergeCell ref="B6:B7"/>
    <mergeCell ref="C7:F7"/>
    <mergeCell ref="D8:D9"/>
    <mergeCell ref="C8:C9"/>
    <mergeCell ref="B8:B9"/>
    <mergeCell ref="U7:X7"/>
    <mergeCell ref="V8:V9"/>
    <mergeCell ref="U8:U9"/>
    <mergeCell ref="G6:AB6"/>
    <mergeCell ref="I8:J8"/>
    <mergeCell ref="S7:T7"/>
    <mergeCell ref="W8:X8"/>
    <mergeCell ref="E8:F8"/>
    <mergeCell ref="O7:R7"/>
    <mergeCell ref="C6:F6"/>
    <mergeCell ref="G7:J7"/>
    <mergeCell ref="H8:H9"/>
    <mergeCell ref="G8:G9"/>
    <mergeCell ref="Q8:R8"/>
  </mergeCells>
  <printOptions horizontalCentered="1"/>
  <pageMargins left="0.51" right="0" top="0.26" bottom="0.1968503937007874" header="0.43" footer="0.5118110236220472"/>
  <pageSetup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609"/>
  <sheetViews>
    <sheetView view="pageBreakPreview" zoomScale="50" zoomScaleNormal="50" zoomScaleSheetLayoutView="50" zoomScalePageLayoutView="0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5" sqref="A5:Y24"/>
    </sheetView>
  </sheetViews>
  <sheetFormatPr defaultColWidth="9.00390625" defaultRowHeight="12.75"/>
  <cols>
    <col min="1" max="1" width="120.625" style="184" customWidth="1"/>
    <col min="2" max="2" width="27.00390625" style="184" customWidth="1"/>
    <col min="3" max="3" width="28.125" style="184" customWidth="1"/>
    <col min="4" max="4" width="31.75390625" style="184" customWidth="1"/>
    <col min="5" max="5" width="18.25390625" style="184" customWidth="1"/>
    <col min="6" max="6" width="26.375" style="184" customWidth="1"/>
    <col min="7" max="7" width="26.875" style="184" customWidth="1"/>
    <col min="8" max="8" width="28.625" style="184" customWidth="1"/>
    <col min="9" max="9" width="19.25390625" style="184" customWidth="1"/>
    <col min="10" max="10" width="0.2421875" style="184" hidden="1" customWidth="1"/>
    <col min="11" max="11" width="14.00390625" style="184" hidden="1" customWidth="1"/>
    <col min="12" max="12" width="12.875" style="184" hidden="1" customWidth="1"/>
    <col min="13" max="13" width="12.375" style="184" hidden="1" customWidth="1"/>
    <col min="14" max="14" width="25.75390625" style="184" hidden="1" customWidth="1"/>
    <col min="15" max="15" width="25.625" style="184" hidden="1" customWidth="1"/>
    <col min="16" max="16" width="25.125" style="184" hidden="1" customWidth="1"/>
    <col min="17" max="17" width="19.625" style="184" hidden="1" customWidth="1"/>
    <col min="18" max="18" width="24.25390625" style="184" hidden="1" customWidth="1"/>
    <col min="19" max="19" width="22.875" style="184" hidden="1" customWidth="1"/>
    <col min="20" max="20" width="26.00390625" style="184" customWidth="1"/>
    <col min="21" max="21" width="27.25390625" style="184" customWidth="1"/>
    <col min="22" max="22" width="28.00390625" style="184" customWidth="1"/>
    <col min="23" max="23" width="19.00390625" style="184" customWidth="1"/>
    <col min="24" max="24" width="22.625" style="139" hidden="1" customWidth="1"/>
    <col min="25" max="25" width="21.125" style="139" hidden="1" customWidth="1"/>
    <col min="26" max="16384" width="9.125" style="139" customWidth="1"/>
  </cols>
  <sheetData>
    <row r="1" spans="1:25" ht="30">
      <c r="A1" s="134"/>
      <c r="B1" s="135" t="s">
        <v>13</v>
      </c>
      <c r="C1" s="136"/>
      <c r="D1" s="136"/>
      <c r="E1" s="136"/>
      <c r="F1" s="136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4"/>
      <c r="U1" s="134"/>
      <c r="V1" s="134"/>
      <c r="W1" s="134"/>
      <c r="X1" s="138"/>
      <c r="Y1" s="138"/>
    </row>
    <row r="2" spans="1:25" ht="33.75">
      <c r="A2" s="140"/>
      <c r="B2" s="141"/>
      <c r="C2" s="142"/>
      <c r="D2" s="144" t="s">
        <v>124</v>
      </c>
      <c r="E2" s="136"/>
      <c r="F2" s="136"/>
      <c r="G2" s="143"/>
      <c r="H2" s="143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4"/>
      <c r="U2" s="134"/>
      <c r="V2" s="134"/>
      <c r="W2" s="134"/>
      <c r="X2" s="138"/>
      <c r="Y2" s="138"/>
    </row>
    <row r="3" spans="1:57" ht="30.75" customHeight="1">
      <c r="A3" s="145" t="s">
        <v>84</v>
      </c>
      <c r="B3" s="146"/>
      <c r="C3" s="146"/>
      <c r="D3" s="146"/>
      <c r="E3" s="147"/>
      <c r="F3" s="147"/>
      <c r="G3" s="147"/>
      <c r="H3" s="148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9"/>
      <c r="U3" s="149"/>
      <c r="V3" s="148"/>
      <c r="W3" s="149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</row>
    <row r="4" spans="1:25" ht="33.75" customHeight="1">
      <c r="A4" s="151"/>
      <c r="B4" s="137"/>
      <c r="C4" s="137"/>
      <c r="D4" s="137"/>
      <c r="E4" s="143"/>
      <c r="F4" s="143"/>
      <c r="G4" s="143"/>
      <c r="H4" s="152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34"/>
      <c r="U4" s="134"/>
      <c r="V4" s="152"/>
      <c r="W4" s="145" t="s">
        <v>75</v>
      </c>
      <c r="X4" s="138"/>
      <c r="Y4" s="138"/>
    </row>
    <row r="5" spans="1:57" ht="42" customHeight="1">
      <c r="A5" s="366"/>
      <c r="B5" s="363" t="s">
        <v>1</v>
      </c>
      <c r="C5" s="408"/>
      <c r="D5" s="408"/>
      <c r="E5" s="409"/>
      <c r="F5" s="348" t="s">
        <v>105</v>
      </c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5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</row>
    <row r="6" spans="1:57" ht="171" customHeight="1">
      <c r="A6" s="367"/>
      <c r="B6" s="364" t="str">
        <f>'[1]всего'!C7</f>
        <v>январь-июль</v>
      </c>
      <c r="C6" s="406"/>
      <c r="D6" s="406"/>
      <c r="E6" s="407"/>
      <c r="F6" s="362" t="s">
        <v>14</v>
      </c>
      <c r="G6" s="365"/>
      <c r="H6" s="365"/>
      <c r="I6" s="405"/>
      <c r="J6" s="224"/>
      <c r="K6" s="224"/>
      <c r="L6" s="224"/>
      <c r="M6" s="224"/>
      <c r="N6" s="412" t="s">
        <v>115</v>
      </c>
      <c r="O6" s="413"/>
      <c r="P6" s="413"/>
      <c r="Q6" s="414"/>
      <c r="R6" s="410" t="s">
        <v>5</v>
      </c>
      <c r="S6" s="411"/>
      <c r="T6" s="362" t="s">
        <v>15</v>
      </c>
      <c r="U6" s="365"/>
      <c r="V6" s="365"/>
      <c r="W6" s="405"/>
      <c r="X6" s="419" t="s">
        <v>16</v>
      </c>
      <c r="Y6" s="420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</row>
    <row r="7" spans="1:57" ht="65.25" customHeight="1">
      <c r="A7" s="366"/>
      <c r="B7" s="416">
        <f>'[1]всего'!C8</f>
        <v>2014</v>
      </c>
      <c r="C7" s="416">
        <f>'[1]всего'!D8</f>
        <v>2015</v>
      </c>
      <c r="D7" s="348" t="str">
        <f>'[1]всего'!E8</f>
        <v>2015  к  2014 </v>
      </c>
      <c r="E7" s="415"/>
      <c r="F7" s="416">
        <f>'[1]всего'!C8</f>
        <v>2014</v>
      </c>
      <c r="G7" s="416">
        <f>'[1]всего'!D8</f>
        <v>2015</v>
      </c>
      <c r="H7" s="348" t="str">
        <f>'[1]всего'!E8</f>
        <v>2015  к  2014 </v>
      </c>
      <c r="I7" s="415"/>
      <c r="J7" s="156" t="s">
        <v>63</v>
      </c>
      <c r="K7" s="156" t="s">
        <v>63</v>
      </c>
      <c r="L7" s="153" t="s">
        <v>54</v>
      </c>
      <c r="M7" s="99"/>
      <c r="N7" s="155">
        <f>G7</f>
        <v>2015</v>
      </c>
      <c r="O7" s="155">
        <f>F7</f>
        <v>2014</v>
      </c>
      <c r="P7" s="348" t="s">
        <v>24</v>
      </c>
      <c r="Q7" s="415"/>
      <c r="R7" s="155">
        <f>N7</f>
        <v>2015</v>
      </c>
      <c r="S7" s="155">
        <f>O7</f>
        <v>2014</v>
      </c>
      <c r="T7" s="416">
        <f>'[1]всего'!C8</f>
        <v>2014</v>
      </c>
      <c r="U7" s="416">
        <f>'[1]всего'!D8</f>
        <v>2015</v>
      </c>
      <c r="V7" s="348" t="str">
        <f>'[1]всего'!E8</f>
        <v>2015  к  2014 </v>
      </c>
      <c r="W7" s="415"/>
      <c r="X7" s="416">
        <f>'[1]всего'!C8</f>
        <v>2014</v>
      </c>
      <c r="Y7" s="416">
        <f>'[1]всего'!D8</f>
        <v>2015</v>
      </c>
      <c r="Z7" s="331"/>
      <c r="AA7" s="332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</row>
    <row r="8" spans="1:57" ht="47.25" customHeight="1">
      <c r="A8" s="367"/>
      <c r="B8" s="417"/>
      <c r="C8" s="417"/>
      <c r="D8" s="158" t="s">
        <v>40</v>
      </c>
      <c r="E8" s="157" t="s">
        <v>41</v>
      </c>
      <c r="F8" s="417"/>
      <c r="G8" s="417"/>
      <c r="H8" s="158" t="s">
        <v>40</v>
      </c>
      <c r="I8" s="157" t="s">
        <v>41</v>
      </c>
      <c r="J8" s="156" t="s">
        <v>53</v>
      </c>
      <c r="K8" s="156" t="s">
        <v>42</v>
      </c>
      <c r="L8" s="159" t="s">
        <v>40</v>
      </c>
      <c r="M8" s="160" t="s">
        <v>43</v>
      </c>
      <c r="N8" s="157">
        <v>2010</v>
      </c>
      <c r="O8" s="157">
        <v>2009</v>
      </c>
      <c r="P8" s="158" t="s">
        <v>40</v>
      </c>
      <c r="Q8" s="157" t="s">
        <v>41</v>
      </c>
      <c r="R8" s="157">
        <v>2010</v>
      </c>
      <c r="S8" s="157">
        <v>2009</v>
      </c>
      <c r="T8" s="417"/>
      <c r="U8" s="417"/>
      <c r="V8" s="158" t="s">
        <v>40</v>
      </c>
      <c r="W8" s="157" t="s">
        <v>41</v>
      </c>
      <c r="X8" s="417"/>
      <c r="Y8" s="417"/>
      <c r="Z8" s="158"/>
      <c r="AA8" s="157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</row>
    <row r="9" spans="1:57" s="165" customFormat="1" ht="30.75">
      <c r="A9" s="162" t="s">
        <v>92</v>
      </c>
      <c r="B9" s="206">
        <f>B11+B24</f>
        <v>18253033</v>
      </c>
      <c r="C9" s="206">
        <f>C11+C24</f>
        <v>19833977</v>
      </c>
      <c r="D9" s="315">
        <f>C9-B9</f>
        <v>1580944</v>
      </c>
      <c r="E9" s="316">
        <f>C9/B9*100</f>
        <v>108.66126741785871</v>
      </c>
      <c r="F9" s="206">
        <f>F11+F24</f>
        <v>12805935</v>
      </c>
      <c r="G9" s="206">
        <f>G11+G24</f>
        <v>13741770</v>
      </c>
      <c r="H9" s="206">
        <f>G9-F9</f>
        <v>935835</v>
      </c>
      <c r="I9" s="316">
        <f>G9/F9*100</f>
        <v>107.30782250573661</v>
      </c>
      <c r="J9" s="206" t="e">
        <f>J11+J24</f>
        <v>#REF!</v>
      </c>
      <c r="K9" s="206" t="e">
        <f>K11+K24</f>
        <v>#REF!</v>
      </c>
      <c r="L9" s="206" t="e">
        <f>J9-K9</f>
        <v>#REF!</v>
      </c>
      <c r="M9" s="206" t="e">
        <f>J9/K9*100</f>
        <v>#REF!</v>
      </c>
      <c r="N9" s="206" t="e">
        <f>N11+N24</f>
        <v>#VALUE!</v>
      </c>
      <c r="O9" s="206">
        <f>O11+O24</f>
        <v>1304039</v>
      </c>
      <c r="P9" s="206" t="e">
        <f>N9-O9</f>
        <v>#VALUE!</v>
      </c>
      <c r="Q9" s="316" t="e">
        <f>N9/O9*100</f>
        <v>#VALUE!</v>
      </c>
      <c r="R9" s="206" t="e">
        <f>R11+R24</f>
        <v>#REF!</v>
      </c>
      <c r="S9" s="206" t="e">
        <f>S11+S24</f>
        <v>#REF!</v>
      </c>
      <c r="T9" s="206">
        <f>T11+T24</f>
        <v>5447098</v>
      </c>
      <c r="U9" s="206">
        <f>U11+U24</f>
        <v>6092207</v>
      </c>
      <c r="V9" s="206">
        <f>U9-T9</f>
        <v>645109</v>
      </c>
      <c r="W9" s="316">
        <f>U9/T9*100</f>
        <v>111.84316860096881</v>
      </c>
      <c r="X9" s="206">
        <f>X11+Y25</f>
        <v>0</v>
      </c>
      <c r="Y9" s="163">
        <f>Y11+X25</f>
        <v>0</v>
      </c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</row>
    <row r="10" spans="1:57" s="165" customFormat="1" ht="30.75">
      <c r="A10" s="243" t="s">
        <v>45</v>
      </c>
      <c r="B10" s="244"/>
      <c r="C10" s="244"/>
      <c r="D10" s="317"/>
      <c r="E10" s="246"/>
      <c r="F10" s="244"/>
      <c r="G10" s="244"/>
      <c r="H10" s="246"/>
      <c r="I10" s="246"/>
      <c r="J10" s="246"/>
      <c r="K10" s="246"/>
      <c r="L10" s="246"/>
      <c r="M10" s="246"/>
      <c r="N10" s="244"/>
      <c r="O10" s="244"/>
      <c r="P10" s="246"/>
      <c r="Q10" s="318"/>
      <c r="R10" s="246"/>
      <c r="S10" s="246"/>
      <c r="T10" s="244"/>
      <c r="U10" s="244"/>
      <c r="V10" s="246"/>
      <c r="W10" s="246"/>
      <c r="X10" s="246"/>
      <c r="Y10" s="245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</row>
    <row r="11" spans="1:57" s="165" customFormat="1" ht="50.25" customHeight="1">
      <c r="A11" s="247" t="s">
        <v>46</v>
      </c>
      <c r="B11" s="206">
        <f>SUM(B13:B23)</f>
        <v>18250044</v>
      </c>
      <c r="C11" s="206">
        <f>SUM(C13:C23)</f>
        <v>19831766</v>
      </c>
      <c r="D11" s="315">
        <f>C11-B11</f>
        <v>1581722</v>
      </c>
      <c r="E11" s="316">
        <f>C11/B11*100</f>
        <v>108.66694896735592</v>
      </c>
      <c r="F11" s="206">
        <f>SUM(F13:F23)</f>
        <v>12804924</v>
      </c>
      <c r="G11" s="206">
        <f>SUM(G13:G23)</f>
        <v>13740725</v>
      </c>
      <c r="H11" s="206">
        <f>G11-F11</f>
        <v>935801</v>
      </c>
      <c r="I11" s="316">
        <f>G11/F11*100</f>
        <v>107.30813396471545</v>
      </c>
      <c r="J11" s="206" t="e">
        <f>SUM(J13:J21)-#REF!-#REF!</f>
        <v>#REF!</v>
      </c>
      <c r="K11" s="206" t="e">
        <f>SUM(K13:K21)-#REF!-#REF!</f>
        <v>#REF!</v>
      </c>
      <c r="L11" s="206" t="e">
        <f>J11-K11</f>
        <v>#REF!</v>
      </c>
      <c r="M11" s="206" t="e">
        <f>J11/K11*100</f>
        <v>#REF!</v>
      </c>
      <c r="N11" s="206" t="e">
        <f>SUM(N13:N22)</f>
        <v>#VALUE!</v>
      </c>
      <c r="O11" s="206">
        <f>SUM(O13:O22)</f>
        <v>1303824</v>
      </c>
      <c r="P11" s="206" t="e">
        <f>N11-O11</f>
        <v>#VALUE!</v>
      </c>
      <c r="Q11" s="316" t="e">
        <f>N11/O11*100</f>
        <v>#VALUE!</v>
      </c>
      <c r="R11" s="206" t="e">
        <f>R13+R14+#REF!+#REF!+R15+R16+R17+R19+R20+R21+R22</f>
        <v>#REF!</v>
      </c>
      <c r="S11" s="206" t="e">
        <f>S13+S14+#REF!+#REF!+S15+S16+S17+S19+S20+S21+S22</f>
        <v>#REF!</v>
      </c>
      <c r="T11" s="206">
        <f>SUM(T13:T23)</f>
        <v>5445120</v>
      </c>
      <c r="U11" s="206">
        <f>SUM(U13:U23)</f>
        <v>6091041</v>
      </c>
      <c r="V11" s="206">
        <f>U11-T11</f>
        <v>645921</v>
      </c>
      <c r="W11" s="316">
        <f>U11/T11*100</f>
        <v>111.86238319816644</v>
      </c>
      <c r="X11" s="206">
        <f>X15</f>
        <v>0</v>
      </c>
      <c r="Y11" s="163">
        <f>Y15</f>
        <v>0</v>
      </c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</row>
    <row r="12" spans="1:57" s="173" customFormat="1" ht="27.75">
      <c r="A12" s="170" t="s">
        <v>47</v>
      </c>
      <c r="B12" s="209"/>
      <c r="C12" s="209"/>
      <c r="D12" s="302"/>
      <c r="E12" s="303"/>
      <c r="F12" s="209"/>
      <c r="G12" s="209"/>
      <c r="H12" s="209"/>
      <c r="I12" s="303"/>
      <c r="J12" s="209"/>
      <c r="K12" s="209"/>
      <c r="L12" s="209"/>
      <c r="M12" s="209"/>
      <c r="N12" s="209"/>
      <c r="O12" s="209"/>
      <c r="P12" s="209"/>
      <c r="Q12" s="303"/>
      <c r="R12" s="209"/>
      <c r="S12" s="209"/>
      <c r="T12" s="209"/>
      <c r="U12" s="209"/>
      <c r="V12" s="209"/>
      <c r="W12" s="303"/>
      <c r="X12" s="209"/>
      <c r="Y12" s="171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</row>
    <row r="13" spans="1:57" s="173" customFormat="1" ht="37.5" customHeight="1">
      <c r="A13" s="174" t="s">
        <v>109</v>
      </c>
      <c r="B13" s="212">
        <f>F13+T13+X13</f>
        <v>3036063</v>
      </c>
      <c r="C13" s="212">
        <f>G13</f>
        <v>3448510</v>
      </c>
      <c r="D13" s="304">
        <f aca="true" t="shared" si="0" ref="D13:D24">C13-B13</f>
        <v>412447</v>
      </c>
      <c r="E13" s="305">
        <f aca="true" t="shared" si="1" ref="E13:E24">C13/B13*100</f>
        <v>113.58492890299048</v>
      </c>
      <c r="F13" s="212">
        <f>'[1]1-НМ1 14'!F14</f>
        <v>3036063</v>
      </c>
      <c r="G13" s="212">
        <f>'[1]1НМ1 15'!F14</f>
        <v>3448510</v>
      </c>
      <c r="H13" s="210">
        <f aca="true" t="shared" si="2" ref="H13:H20">G13-F13</f>
        <v>412447</v>
      </c>
      <c r="I13" s="319">
        <f aca="true" t="shared" si="3" ref="I13:I20">G13/F13*100</f>
        <v>113.58492890299048</v>
      </c>
      <c r="J13" s="210">
        <v>268495</v>
      </c>
      <c r="K13" s="210">
        <v>300497</v>
      </c>
      <c r="L13" s="210">
        <f>J13-K13</f>
        <v>-32002</v>
      </c>
      <c r="M13" s="210">
        <f>J13/K13*100</f>
        <v>89.35030965367375</v>
      </c>
      <c r="N13" s="212">
        <f>G13</f>
        <v>3448510</v>
      </c>
      <c r="O13" s="212">
        <v>251965</v>
      </c>
      <c r="P13" s="210">
        <f>N13-O13</f>
        <v>3196545</v>
      </c>
      <c r="Q13" s="305">
        <f>N13/O13*100</f>
        <v>1368.6464389895423</v>
      </c>
      <c r="R13" s="210"/>
      <c r="S13" s="210"/>
      <c r="T13" s="210"/>
      <c r="U13" s="210"/>
      <c r="V13" s="210"/>
      <c r="W13" s="305"/>
      <c r="X13" s="210"/>
      <c r="Y13" s="175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</row>
    <row r="14" spans="1:57" s="173" customFormat="1" ht="37.5" customHeight="1">
      <c r="A14" s="177" t="s">
        <v>49</v>
      </c>
      <c r="B14" s="212">
        <f aca="true" t="shared" si="4" ref="B14:B24">F14+T14+X14</f>
        <v>7659320</v>
      </c>
      <c r="C14" s="212">
        <f>G14+U14</f>
        <v>7916435</v>
      </c>
      <c r="D14" s="304">
        <f t="shared" si="0"/>
        <v>257115</v>
      </c>
      <c r="E14" s="305">
        <f t="shared" si="1"/>
        <v>103.35689069003516</v>
      </c>
      <c r="F14" s="212">
        <f>'[1]1-НМ1 14'!F26-'[1]1-НМ1 14'!G26</f>
        <v>4892718</v>
      </c>
      <c r="G14" s="212">
        <f>'[1]1НМ1 15'!F28-'[1]1НМ1 15'!G28</f>
        <v>5005729</v>
      </c>
      <c r="H14" s="210">
        <f t="shared" si="2"/>
        <v>113011</v>
      </c>
      <c r="I14" s="319">
        <f t="shared" si="3"/>
        <v>102.30977955402294</v>
      </c>
      <c r="J14" s="210"/>
      <c r="K14" s="210"/>
      <c r="L14" s="210"/>
      <c r="M14" s="210"/>
      <c r="N14" s="212" t="e">
        <f>'[1]1НМ1 15'!F27-'[1]1НМ1 15'!G27</f>
        <v>#VALUE!</v>
      </c>
      <c r="O14" s="212">
        <v>652686</v>
      </c>
      <c r="P14" s="210" t="e">
        <f>N14-O14</f>
        <v>#VALUE!</v>
      </c>
      <c r="Q14" s="305" t="e">
        <f>N14/O14*100</f>
        <v>#VALUE!</v>
      </c>
      <c r="R14" s="210"/>
      <c r="S14" s="210"/>
      <c r="T14" s="320">
        <f>'[1]1-НМ1 14'!G26</f>
        <v>2766602</v>
      </c>
      <c r="U14" s="210">
        <f>'[1]1НМ1 15'!G28</f>
        <v>2910706</v>
      </c>
      <c r="V14" s="208">
        <f>U14-T14</f>
        <v>144104</v>
      </c>
      <c r="W14" s="297">
        <f>U14/T14*100</f>
        <v>105.20870005877245</v>
      </c>
      <c r="X14" s="210"/>
      <c r="Y14" s="175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</row>
    <row r="15" spans="1:57" s="173" customFormat="1" ht="37.5" customHeight="1">
      <c r="A15" s="178" t="s">
        <v>51</v>
      </c>
      <c r="B15" s="212">
        <f t="shared" si="4"/>
        <v>713340</v>
      </c>
      <c r="C15" s="212">
        <f>G15+Y15</f>
        <v>633180</v>
      </c>
      <c r="D15" s="304">
        <f t="shared" si="0"/>
        <v>-80160</v>
      </c>
      <c r="E15" s="305">
        <f t="shared" si="1"/>
        <v>88.76272184372108</v>
      </c>
      <c r="F15" s="212">
        <f>'[1]1-НМ1 14'!F34</f>
        <v>713340</v>
      </c>
      <c r="G15" s="212">
        <f>'[1]1НМ1 15'!F34</f>
        <v>633180</v>
      </c>
      <c r="H15" s="210">
        <f t="shared" si="2"/>
        <v>-80160</v>
      </c>
      <c r="I15" s="319">
        <f t="shared" si="3"/>
        <v>88.76272184372108</v>
      </c>
      <c r="J15" s="210">
        <v>13990</v>
      </c>
      <c r="K15" s="210">
        <v>13384</v>
      </c>
      <c r="L15" s="210">
        <f>J15-K15</f>
        <v>606</v>
      </c>
      <c r="M15" s="210">
        <f>J15/K15*100</f>
        <v>104.52779438135087</v>
      </c>
      <c r="N15" s="212">
        <f>G15</f>
        <v>633180</v>
      </c>
      <c r="O15" s="212">
        <v>139794</v>
      </c>
      <c r="P15" s="210">
        <f>N15-O15</f>
        <v>493386</v>
      </c>
      <c r="Q15" s="305">
        <f aca="true" t="shared" si="5" ref="Q15:Q24">N15/O15*100</f>
        <v>452.93789433022874</v>
      </c>
      <c r="R15" s="210" t="e">
        <f>#REF!</f>
        <v>#REF!</v>
      </c>
      <c r="S15" s="210">
        <v>102522</v>
      </c>
      <c r="T15" s="110"/>
      <c r="U15" s="210"/>
      <c r="V15" s="210"/>
      <c r="W15" s="305"/>
      <c r="X15" s="210"/>
      <c r="Y15" s="175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</row>
    <row r="16" spans="1:57" s="173" customFormat="1" ht="51.75" customHeight="1">
      <c r="A16" s="178" t="s">
        <v>52</v>
      </c>
      <c r="B16" s="212">
        <f t="shared" si="4"/>
        <v>3254415</v>
      </c>
      <c r="C16" s="212">
        <f>G16+U16</f>
        <v>3468225</v>
      </c>
      <c r="D16" s="304">
        <f t="shared" si="0"/>
        <v>213810</v>
      </c>
      <c r="E16" s="305">
        <f t="shared" si="1"/>
        <v>106.56984434990619</v>
      </c>
      <c r="F16" s="212">
        <f>'[1]1-НМ1 14'!F76-'[1]1-НМ1 14'!G76</f>
        <v>2126718</v>
      </c>
      <c r="G16" s="212">
        <f>'[1]1НМ1 15'!F84-'[1]1НМ1 15'!G84</f>
        <v>2333127</v>
      </c>
      <c r="H16" s="210">
        <f t="shared" si="2"/>
        <v>206409</v>
      </c>
      <c r="I16" s="319">
        <f t="shared" si="3"/>
        <v>109.70551807997111</v>
      </c>
      <c r="J16" s="308">
        <v>113218</v>
      </c>
      <c r="K16" s="308">
        <v>79431</v>
      </c>
      <c r="L16" s="308">
        <f>J16-K16</f>
        <v>33787</v>
      </c>
      <c r="M16" s="308">
        <f>J16/K16*100</f>
        <v>142.5362893580592</v>
      </c>
      <c r="N16" s="212">
        <f>'[1]1НМ1 15'!F83-'[1]1НМ1 15'!G83</f>
        <v>0</v>
      </c>
      <c r="O16" s="212">
        <v>194426</v>
      </c>
      <c r="P16" s="210">
        <f aca="true" t="shared" si="6" ref="P16:P24">N16-O16</f>
        <v>-194426</v>
      </c>
      <c r="Q16" s="305">
        <f t="shared" si="5"/>
        <v>0</v>
      </c>
      <c r="R16" s="210"/>
      <c r="S16" s="210"/>
      <c r="T16" s="210">
        <f>'[1]1-НМ1 14'!G76</f>
        <v>1127697</v>
      </c>
      <c r="U16" s="210">
        <f>'[1]1НМ1 15'!G84</f>
        <v>1135098</v>
      </c>
      <c r="V16" s="208">
        <f>U16-T16</f>
        <v>7401</v>
      </c>
      <c r="W16" s="305">
        <f>U16/T16*100</f>
        <v>100.65629331283137</v>
      </c>
      <c r="X16" s="210"/>
      <c r="Y16" s="175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</row>
    <row r="17" spans="1:57" s="173" customFormat="1" ht="59.25" customHeight="1">
      <c r="A17" s="179" t="s">
        <v>87</v>
      </c>
      <c r="B17" s="212">
        <f t="shared" si="4"/>
        <v>69354</v>
      </c>
      <c r="C17" s="212">
        <f>G17</f>
        <v>45775</v>
      </c>
      <c r="D17" s="304">
        <f t="shared" si="0"/>
        <v>-23579</v>
      </c>
      <c r="E17" s="305">
        <f t="shared" si="1"/>
        <v>66.00196095394641</v>
      </c>
      <c r="F17" s="212">
        <f>'[1]1-НМ1 14'!F107</f>
        <v>69354</v>
      </c>
      <c r="G17" s="212">
        <f>'[1]1НМ1 15'!F123</f>
        <v>45775</v>
      </c>
      <c r="H17" s="210">
        <f t="shared" si="2"/>
        <v>-23579</v>
      </c>
      <c r="I17" s="319">
        <f t="shared" si="3"/>
        <v>66.00196095394641</v>
      </c>
      <c r="J17" s="210">
        <v>11474</v>
      </c>
      <c r="K17" s="210">
        <v>49875</v>
      </c>
      <c r="L17" s="210">
        <f>J17-K17</f>
        <v>-38401</v>
      </c>
      <c r="M17" s="210">
        <f>J17/K17*100</f>
        <v>23.005513784461154</v>
      </c>
      <c r="N17" s="212">
        <f>G17</f>
        <v>45775</v>
      </c>
      <c r="O17" s="212">
        <v>10087</v>
      </c>
      <c r="P17" s="210">
        <f t="shared" si="6"/>
        <v>35688</v>
      </c>
      <c r="Q17" s="305">
        <f t="shared" si="5"/>
        <v>453.80192326757214</v>
      </c>
      <c r="R17" s="210"/>
      <c r="S17" s="210"/>
      <c r="T17" s="210"/>
      <c r="U17" s="210"/>
      <c r="V17" s="210"/>
      <c r="W17" s="305"/>
      <c r="X17" s="210"/>
      <c r="Y17" s="175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</row>
    <row r="18" spans="1:57" s="173" customFormat="1" ht="42" customHeight="1">
      <c r="A18" s="179" t="s">
        <v>34</v>
      </c>
      <c r="B18" s="212">
        <f t="shared" si="4"/>
        <v>52355</v>
      </c>
      <c r="C18" s="212">
        <f>G18+U18</f>
        <v>62973</v>
      </c>
      <c r="D18" s="304">
        <f t="shared" si="0"/>
        <v>10618</v>
      </c>
      <c r="E18" s="305">
        <f t="shared" si="1"/>
        <v>120.28077547512177</v>
      </c>
      <c r="F18" s="212">
        <f>'[1]1-НМ1 14'!F131-'[1]1-НМ1 14'!G131</f>
        <v>10</v>
      </c>
      <c r="G18" s="212">
        <f>'[1]1НМ1 15'!F147-'[1]1НМ1 15'!G147</f>
        <v>140</v>
      </c>
      <c r="H18" s="210">
        <f t="shared" si="2"/>
        <v>130</v>
      </c>
      <c r="I18" s="319"/>
      <c r="J18" s="210"/>
      <c r="K18" s="210"/>
      <c r="L18" s="210"/>
      <c r="M18" s="210"/>
      <c r="N18" s="212">
        <f>'[1]1НМ1 15'!F137-'[1]1НМ1 15'!G137</f>
        <v>0</v>
      </c>
      <c r="O18" s="212">
        <v>4</v>
      </c>
      <c r="P18" s="210">
        <f t="shared" si="6"/>
        <v>-4</v>
      </c>
      <c r="Q18" s="305"/>
      <c r="R18" s="210"/>
      <c r="S18" s="210"/>
      <c r="T18" s="210">
        <f>'[1]1-НМ1 14'!G131</f>
        <v>52345</v>
      </c>
      <c r="U18" s="210">
        <f>'[1]1НМ1 15'!G147</f>
        <v>62833</v>
      </c>
      <c r="V18" s="208">
        <f aca="true" t="shared" si="7" ref="V18:V24">U18-T18</f>
        <v>10488</v>
      </c>
      <c r="W18" s="305">
        <f aca="true" t="shared" si="8" ref="W18:W24">U18/T18*100</f>
        <v>120.03629764065336</v>
      </c>
      <c r="X18" s="210"/>
      <c r="Y18" s="175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</row>
    <row r="19" spans="1:57" s="173" customFormat="1" ht="90.75" customHeight="1">
      <c r="A19" s="180" t="s">
        <v>35</v>
      </c>
      <c r="B19" s="212">
        <f t="shared" si="4"/>
        <v>289</v>
      </c>
      <c r="C19" s="212">
        <f>G19+U19</f>
        <v>292</v>
      </c>
      <c r="D19" s="304">
        <f t="shared" si="0"/>
        <v>3</v>
      </c>
      <c r="E19" s="305">
        <f t="shared" si="1"/>
        <v>101.03806228373702</v>
      </c>
      <c r="F19" s="212">
        <f>'[1]1-НМ1 14'!F148-'[1]1-НМ1 14'!G148</f>
        <v>210</v>
      </c>
      <c r="G19" s="212">
        <f>'[1]1НМ1 15'!F164-'[1]1НМ1 15'!G164</f>
        <v>235</v>
      </c>
      <c r="H19" s="210">
        <f t="shared" si="2"/>
        <v>25</v>
      </c>
      <c r="I19" s="319">
        <f t="shared" si="3"/>
        <v>111.90476190476191</v>
      </c>
      <c r="J19" s="210"/>
      <c r="K19" s="210"/>
      <c r="L19" s="210"/>
      <c r="M19" s="210"/>
      <c r="N19" s="212" t="e">
        <f>'[1]1НМ1 15'!F152-'[1]1НМ1 15'!G152</f>
        <v>#VALUE!</v>
      </c>
      <c r="O19" s="212">
        <v>62</v>
      </c>
      <c r="P19" s="210" t="e">
        <f t="shared" si="6"/>
        <v>#VALUE!</v>
      </c>
      <c r="Q19" s="305" t="e">
        <f t="shared" si="5"/>
        <v>#VALUE!</v>
      </c>
      <c r="R19" s="210"/>
      <c r="S19" s="210"/>
      <c r="T19" s="210">
        <f>'[1]1-НМ1 14'!G148</f>
        <v>79</v>
      </c>
      <c r="U19" s="210">
        <f>'[1]1НМ1 15'!G164</f>
        <v>57</v>
      </c>
      <c r="V19" s="210">
        <f t="shared" si="7"/>
        <v>-22</v>
      </c>
      <c r="W19" s="297">
        <f t="shared" si="8"/>
        <v>72.15189873417721</v>
      </c>
      <c r="X19" s="210"/>
      <c r="Y19" s="175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</row>
    <row r="20" spans="1:57" s="173" customFormat="1" ht="69" customHeight="1">
      <c r="A20" s="179" t="s">
        <v>48</v>
      </c>
      <c r="B20" s="212">
        <f t="shared" si="4"/>
        <v>2808749</v>
      </c>
      <c r="C20" s="212">
        <f>'[1]1-НМ4 15'!F7</f>
        <v>3247605</v>
      </c>
      <c r="D20" s="304">
        <f t="shared" si="0"/>
        <v>438856</v>
      </c>
      <c r="E20" s="305">
        <f t="shared" si="1"/>
        <v>115.62460725397676</v>
      </c>
      <c r="F20" s="212">
        <f>'[1]1-НМ4 14'!F7-'[1]1-НМ4 14'!G7</f>
        <v>1966300</v>
      </c>
      <c r="G20" s="212">
        <f>'[1]1-НМ4 15'!F7-'[1]1-НМ4 15'!G7</f>
        <v>2274035</v>
      </c>
      <c r="H20" s="210">
        <f t="shared" si="2"/>
        <v>307735</v>
      </c>
      <c r="I20" s="319">
        <f t="shared" si="3"/>
        <v>115.65046025530184</v>
      </c>
      <c r="J20" s="210"/>
      <c r="K20" s="210"/>
      <c r="L20" s="210"/>
      <c r="M20" s="210"/>
      <c r="N20" s="212">
        <f>'[1]1-НМ4 15'!G7</f>
        <v>973570</v>
      </c>
      <c r="O20" s="212">
        <v>54800</v>
      </c>
      <c r="P20" s="210">
        <f t="shared" si="6"/>
        <v>918770</v>
      </c>
      <c r="Q20" s="305">
        <f t="shared" si="5"/>
        <v>1776.587591240876</v>
      </c>
      <c r="R20" s="210"/>
      <c r="S20" s="210"/>
      <c r="T20" s="210">
        <f>'[1]1-НМ4 14'!G7</f>
        <v>842449</v>
      </c>
      <c r="U20" s="210">
        <f>'[1]1-НМ4 15'!G7</f>
        <v>973570</v>
      </c>
      <c r="V20" s="210">
        <f t="shared" si="7"/>
        <v>131121</v>
      </c>
      <c r="W20" s="297">
        <f t="shared" si="8"/>
        <v>115.56426561133077</v>
      </c>
      <c r="X20" s="210"/>
      <c r="Y20" s="175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</row>
    <row r="21" spans="1:57" s="173" customFormat="1" ht="69" customHeight="1">
      <c r="A21" s="177" t="s">
        <v>36</v>
      </c>
      <c r="B21" s="212">
        <f t="shared" si="4"/>
        <v>548166</v>
      </c>
      <c r="C21" s="212">
        <f>U21</f>
        <v>594485</v>
      </c>
      <c r="D21" s="304">
        <f t="shared" si="0"/>
        <v>46319</v>
      </c>
      <c r="E21" s="305">
        <f t="shared" si="1"/>
        <v>108.4498126479935</v>
      </c>
      <c r="F21" s="212">
        <f>'[1]1-НМ4 14'!F19-'[1]1-НМ4 14'!G19</f>
        <v>0</v>
      </c>
      <c r="G21" s="212">
        <f>'[1]1-НМ4 15'!F19-'[1]1-НМ4 15'!G19</f>
        <v>0</v>
      </c>
      <c r="H21" s="210"/>
      <c r="I21" s="319"/>
      <c r="J21" s="210">
        <v>13059</v>
      </c>
      <c r="K21" s="210">
        <v>11546</v>
      </c>
      <c r="L21" s="210">
        <f>J21-K21</f>
        <v>1513</v>
      </c>
      <c r="M21" s="210">
        <f>J21/K21*100</f>
        <v>113.104105317859</v>
      </c>
      <c r="N21" s="206" t="s">
        <v>91</v>
      </c>
      <c r="O21" s="212">
        <v>0</v>
      </c>
      <c r="P21" s="206" t="s">
        <v>91</v>
      </c>
      <c r="Q21" s="206" t="s">
        <v>91</v>
      </c>
      <c r="R21" s="210"/>
      <c r="S21" s="210"/>
      <c r="T21" s="210">
        <f>'[1]1-НМ4 14'!G19</f>
        <v>548166</v>
      </c>
      <c r="U21" s="210">
        <f>'[1]1-НМ4 15'!G19</f>
        <v>594485</v>
      </c>
      <c r="V21" s="210">
        <f t="shared" si="7"/>
        <v>46319</v>
      </c>
      <c r="W21" s="297">
        <f t="shared" si="8"/>
        <v>108.4498126479935</v>
      </c>
      <c r="X21" s="210"/>
      <c r="Y21" s="175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</row>
    <row r="22" spans="1:57" s="173" customFormat="1" ht="41.25" customHeight="1">
      <c r="A22" s="177" t="s">
        <v>4</v>
      </c>
      <c r="B22" s="212">
        <f t="shared" si="4"/>
        <v>99981</v>
      </c>
      <c r="C22" s="212">
        <f>'[1]1-НМ4 15'!F23</f>
        <v>403556</v>
      </c>
      <c r="D22" s="304">
        <f t="shared" si="0"/>
        <v>303575</v>
      </c>
      <c r="E22" s="305">
        <f t="shared" si="1"/>
        <v>403.63269021114013</v>
      </c>
      <c r="F22" s="212">
        <f>'[1]1-НМ4 14'!F23-'[1]1-НМ4 14'!G23</f>
        <v>219</v>
      </c>
      <c r="G22" s="212">
        <f>'[1]1-НМ4 15'!F23-'[1]1-НМ4 15'!G23</f>
        <v>-6</v>
      </c>
      <c r="H22" s="210"/>
      <c r="I22" s="319"/>
      <c r="J22" s="210"/>
      <c r="K22" s="210"/>
      <c r="L22" s="210"/>
      <c r="M22" s="210"/>
      <c r="N22" s="206" t="s">
        <v>91</v>
      </c>
      <c r="O22" s="212">
        <v>0</v>
      </c>
      <c r="P22" s="206" t="s">
        <v>91</v>
      </c>
      <c r="Q22" s="206" t="s">
        <v>91</v>
      </c>
      <c r="R22" s="210"/>
      <c r="S22" s="210"/>
      <c r="T22" s="210">
        <f>'[1]1-НМ4 14'!G23</f>
        <v>99762</v>
      </c>
      <c r="U22" s="210">
        <f>'[1]1-НМ4 15'!G23</f>
        <v>403562</v>
      </c>
      <c r="V22" s="210">
        <f t="shared" si="7"/>
        <v>303800</v>
      </c>
      <c r="W22" s="297">
        <f t="shared" si="8"/>
        <v>404.52476895010125</v>
      </c>
      <c r="X22" s="210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</row>
    <row r="23" spans="1:57" s="173" customFormat="1" ht="57.75" customHeight="1">
      <c r="A23" s="177" t="s">
        <v>76</v>
      </c>
      <c r="B23" s="212">
        <f t="shared" si="4"/>
        <v>8012</v>
      </c>
      <c r="C23" s="212">
        <f>G23+U23</f>
        <v>10730</v>
      </c>
      <c r="D23" s="304">
        <f>C23-B23</f>
        <v>2718</v>
      </c>
      <c r="E23" s="305">
        <f>C23/B23*100</f>
        <v>133.9241138292561</v>
      </c>
      <c r="F23" s="212">
        <f>'[1]1-НМ4 14'!F27-'[1]1-НМ4 14'!G27+'[1]1-НМ4 14'!F32-'[1]1-НМ4 14'!G32</f>
        <v>-8</v>
      </c>
      <c r="G23" s="212">
        <f>'[1]1-НМ4 15'!F27-'[1]1-НМ4 15'!G27+'[1]1-НМ4 15'!F34-'[1]1-НМ4 15'!G34</f>
        <v>0</v>
      </c>
      <c r="H23" s="210"/>
      <c r="I23" s="319"/>
      <c r="J23" s="210"/>
      <c r="K23" s="210"/>
      <c r="L23" s="210"/>
      <c r="M23" s="210"/>
      <c r="N23" s="206"/>
      <c r="O23" s="212"/>
      <c r="P23" s="206"/>
      <c r="Q23" s="206"/>
      <c r="R23" s="210"/>
      <c r="S23" s="210"/>
      <c r="T23" s="210">
        <f>'[1]1-НМ4 14'!G27</f>
        <v>8020</v>
      </c>
      <c r="U23" s="210">
        <f>'[1]1-НМ4 15'!G27</f>
        <v>10730</v>
      </c>
      <c r="V23" s="210">
        <f>U23-T23</f>
        <v>2710</v>
      </c>
      <c r="W23" s="297">
        <f>U23/T23*100</f>
        <v>133.79052369077306</v>
      </c>
      <c r="X23" s="210"/>
      <c r="Y23" s="175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</row>
    <row r="24" spans="1:57" s="169" customFormat="1" ht="72.75" customHeight="1">
      <c r="A24" s="181" t="s">
        <v>27</v>
      </c>
      <c r="B24" s="212">
        <f t="shared" si="4"/>
        <v>2989</v>
      </c>
      <c r="C24" s="220">
        <f>G24+U24</f>
        <v>2211</v>
      </c>
      <c r="D24" s="313">
        <f t="shared" si="0"/>
        <v>-778</v>
      </c>
      <c r="E24" s="314">
        <f t="shared" si="1"/>
        <v>73.97122783539646</v>
      </c>
      <c r="F24" s="220">
        <f>'[1]1-НМ1 14'!F236-'[1]1-НМ1 14'!G236</f>
        <v>1011</v>
      </c>
      <c r="G24" s="220">
        <f>'[1]1НМ1 15'!F273-'[1]1НМ1 15'!G273</f>
        <v>1045</v>
      </c>
      <c r="H24" s="208">
        <f>G24-F24</f>
        <v>34</v>
      </c>
      <c r="I24" s="297">
        <f>G24/F24*100</f>
        <v>103.36300692383777</v>
      </c>
      <c r="J24" s="208">
        <v>15996</v>
      </c>
      <c r="K24" s="208">
        <v>15345</v>
      </c>
      <c r="L24" s="208">
        <f>J24-K24</f>
        <v>651</v>
      </c>
      <c r="M24" s="208">
        <f>J24/K24*100</f>
        <v>104.24242424242425</v>
      </c>
      <c r="N24" s="220">
        <f>'[1]1НМ1 15'!F256-'[1]1НМ1 15'!G256</f>
        <v>0</v>
      </c>
      <c r="O24" s="220">
        <v>215</v>
      </c>
      <c r="P24" s="208">
        <f t="shared" si="6"/>
        <v>-215</v>
      </c>
      <c r="Q24" s="297">
        <f t="shared" si="5"/>
        <v>0</v>
      </c>
      <c r="R24" s="208">
        <v>0</v>
      </c>
      <c r="S24" s="208"/>
      <c r="T24" s="208">
        <f>'[1]1-НМ1 14'!G236</f>
        <v>1978</v>
      </c>
      <c r="U24" s="208">
        <f>'[1]1НМ1 15'!G273</f>
        <v>1166</v>
      </c>
      <c r="V24" s="208">
        <f t="shared" si="7"/>
        <v>-812</v>
      </c>
      <c r="W24" s="297">
        <f t="shared" si="8"/>
        <v>58.948432760364</v>
      </c>
      <c r="X24" s="208"/>
      <c r="Y24" s="167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</row>
    <row r="25" spans="1:25" ht="30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225"/>
      <c r="Y25" s="225"/>
    </row>
    <row r="26" spans="1:25" ht="23.25">
      <c r="A26" s="18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8"/>
      <c r="Y26" s="138"/>
    </row>
    <row r="27" spans="1:25" ht="23.25">
      <c r="A27" s="18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8"/>
      <c r="Y27" s="138"/>
    </row>
    <row r="28" spans="1:25" ht="1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8"/>
      <c r="Y28" s="138"/>
    </row>
    <row r="29" spans="2:25" ht="15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8"/>
      <c r="Y29" s="138"/>
    </row>
    <row r="30" spans="1:25" ht="1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8"/>
      <c r="Y30" s="138"/>
    </row>
    <row r="31" spans="1:25" ht="1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8"/>
      <c r="Y31" s="138"/>
    </row>
    <row r="32" spans="1:25" ht="1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8"/>
      <c r="Y32" s="138"/>
    </row>
    <row r="33" spans="1:25" ht="1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8"/>
      <c r="Y33" s="138"/>
    </row>
    <row r="34" spans="1:25" ht="1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8"/>
      <c r="Y34" s="138"/>
    </row>
    <row r="35" spans="1:25" ht="1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8"/>
      <c r="Y35" s="138"/>
    </row>
    <row r="36" spans="1:25" ht="1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8"/>
      <c r="Y36" s="138"/>
    </row>
    <row r="37" spans="1:25" ht="1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8"/>
      <c r="Y37" s="138"/>
    </row>
    <row r="38" spans="1:25" ht="1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8"/>
      <c r="Y38" s="138"/>
    </row>
    <row r="39" spans="1:25" ht="1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8"/>
      <c r="Y39" s="138"/>
    </row>
    <row r="40" spans="1:25" ht="1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8"/>
      <c r="Y40" s="138"/>
    </row>
    <row r="41" spans="1:25" ht="1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8"/>
      <c r="Y41" s="138"/>
    </row>
    <row r="42" spans="1:25" ht="1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8"/>
      <c r="Y42" s="138"/>
    </row>
    <row r="43" spans="1:25" ht="1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8"/>
      <c r="Y43" s="138"/>
    </row>
    <row r="44" spans="1:25" ht="1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8"/>
      <c r="Y44" s="138"/>
    </row>
    <row r="45" spans="1:25" ht="1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8"/>
      <c r="Y45" s="138"/>
    </row>
    <row r="46" spans="1:25" ht="1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8"/>
      <c r="Y46" s="138"/>
    </row>
    <row r="47" spans="1:25" ht="1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8"/>
      <c r="Y47" s="138"/>
    </row>
    <row r="48" spans="1:25" ht="1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8"/>
      <c r="Y48" s="138"/>
    </row>
    <row r="49" spans="1:25" ht="1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8"/>
      <c r="Y49" s="138"/>
    </row>
    <row r="50" spans="1:25" ht="1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8"/>
      <c r="Y50" s="138"/>
    </row>
    <row r="51" spans="1:25" ht="1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8"/>
      <c r="Y51" s="138"/>
    </row>
    <row r="52" spans="1:25" ht="1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8"/>
      <c r="Y52" s="138"/>
    </row>
    <row r="53" spans="1:25" ht="1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8"/>
      <c r="Y53" s="138"/>
    </row>
    <row r="54" spans="1:25" ht="1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8"/>
      <c r="Y54" s="138"/>
    </row>
    <row r="55" spans="1:25" ht="1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8"/>
      <c r="Y55" s="138"/>
    </row>
    <row r="56" spans="1:25" ht="1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8"/>
      <c r="Y56" s="138"/>
    </row>
    <row r="57" spans="1:25" ht="1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8"/>
      <c r="Y57" s="138"/>
    </row>
    <row r="58" spans="1:25" ht="1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8"/>
      <c r="Y58" s="138"/>
    </row>
    <row r="59" spans="1:25" ht="1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8"/>
      <c r="Y59" s="138"/>
    </row>
    <row r="60" spans="1:25" ht="1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8"/>
      <c r="Y60" s="138"/>
    </row>
    <row r="61" spans="1:25" ht="1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8"/>
      <c r="Y61" s="138"/>
    </row>
    <row r="62" spans="1:25" ht="1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8"/>
      <c r="Y62" s="138"/>
    </row>
    <row r="63" spans="1:25" ht="1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8"/>
      <c r="Y63" s="138"/>
    </row>
    <row r="64" spans="1:25" ht="1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8"/>
      <c r="Y64" s="138"/>
    </row>
    <row r="65" spans="1:25" ht="1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8"/>
      <c r="Y65" s="138"/>
    </row>
    <row r="66" spans="1:25" ht="1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8"/>
      <c r="Y66" s="138"/>
    </row>
    <row r="67" spans="1:25" ht="1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8"/>
      <c r="Y67" s="138"/>
    </row>
    <row r="68" spans="1:25" ht="1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8"/>
      <c r="Y68" s="138"/>
    </row>
    <row r="69" spans="1:25" ht="1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8"/>
      <c r="Y69" s="138"/>
    </row>
    <row r="70" spans="1:25" ht="1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8"/>
      <c r="Y70" s="138"/>
    </row>
    <row r="71" spans="1:25" ht="1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8"/>
      <c r="Y71" s="138"/>
    </row>
    <row r="72" spans="1:25" ht="1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8"/>
      <c r="Y72" s="138"/>
    </row>
    <row r="73" spans="1:25" ht="1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8"/>
      <c r="Y73" s="138"/>
    </row>
    <row r="74" spans="1:25" ht="1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8"/>
      <c r="Y74" s="138"/>
    </row>
    <row r="75" spans="1:25" ht="1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8"/>
      <c r="Y75" s="138"/>
    </row>
    <row r="76" spans="1:25" ht="1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8"/>
      <c r="Y76" s="138"/>
    </row>
    <row r="77" spans="1:25" ht="1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8"/>
      <c r="Y77" s="138"/>
    </row>
    <row r="78" spans="1:25" ht="1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8"/>
      <c r="Y78" s="138"/>
    </row>
    <row r="79" spans="1:25" ht="1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8"/>
      <c r="Y79" s="138"/>
    </row>
    <row r="80" spans="1:25" ht="1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8"/>
      <c r="Y80" s="138"/>
    </row>
    <row r="81" spans="1:25" ht="1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8"/>
      <c r="Y81" s="138"/>
    </row>
    <row r="82" spans="1:25" ht="1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8"/>
      <c r="Y82" s="138"/>
    </row>
    <row r="83" spans="1:25" ht="1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8"/>
      <c r="Y83" s="138"/>
    </row>
    <row r="84" spans="1:25" ht="1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8"/>
      <c r="Y84" s="138"/>
    </row>
    <row r="85" spans="1:25" ht="1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8"/>
      <c r="Y85" s="138"/>
    </row>
    <row r="86" spans="1:25" ht="1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8"/>
      <c r="Y86" s="138"/>
    </row>
    <row r="87" spans="1:25" ht="1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8"/>
      <c r="Y87" s="138"/>
    </row>
    <row r="88" spans="1:25" ht="1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8"/>
      <c r="Y88" s="138"/>
    </row>
    <row r="89" spans="1:25" ht="1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8"/>
      <c r="Y89" s="138"/>
    </row>
    <row r="90" spans="1:25" ht="1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8"/>
      <c r="Y90" s="138"/>
    </row>
    <row r="91" spans="1:25" ht="1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8"/>
      <c r="Y91" s="138"/>
    </row>
    <row r="92" spans="1:25" ht="1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8"/>
      <c r="Y92" s="138"/>
    </row>
    <row r="93" spans="1:25" ht="1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8"/>
      <c r="Y93" s="138"/>
    </row>
    <row r="94" spans="1:25" ht="1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8"/>
      <c r="Y94" s="138"/>
    </row>
    <row r="95" spans="1:25" ht="1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8"/>
      <c r="Y95" s="138"/>
    </row>
    <row r="96" spans="1:25" ht="1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8"/>
      <c r="Y96" s="138"/>
    </row>
    <row r="97" spans="1:25" ht="15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8"/>
      <c r="Y97" s="138"/>
    </row>
    <row r="98" spans="1:25" ht="1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8"/>
      <c r="Y98" s="138"/>
    </row>
    <row r="99" spans="1:25" ht="1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8"/>
      <c r="Y99" s="138"/>
    </row>
    <row r="100" spans="1:25" ht="1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8"/>
      <c r="Y100" s="138"/>
    </row>
    <row r="101" spans="1:25" ht="1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8"/>
      <c r="Y101" s="138"/>
    </row>
    <row r="102" spans="1:25" ht="15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8"/>
      <c r="Y102" s="138"/>
    </row>
    <row r="103" spans="1:25" ht="1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8"/>
      <c r="Y103" s="138"/>
    </row>
    <row r="104" spans="1:25" ht="15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8"/>
      <c r="Y104" s="138"/>
    </row>
    <row r="105" spans="1:25" ht="1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8"/>
      <c r="Y105" s="138"/>
    </row>
    <row r="106" spans="1:25" ht="1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8"/>
      <c r="Y106" s="138"/>
    </row>
    <row r="107" spans="1:25" ht="15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8"/>
      <c r="Y107" s="138"/>
    </row>
    <row r="108" spans="1:25" ht="15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8"/>
      <c r="Y108" s="138"/>
    </row>
    <row r="109" spans="1:25" ht="1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8"/>
      <c r="Y109" s="138"/>
    </row>
    <row r="110" spans="1:25" ht="1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8"/>
      <c r="Y110" s="138"/>
    </row>
    <row r="111" spans="1:25" ht="1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8"/>
      <c r="Y111" s="138"/>
    </row>
    <row r="112" spans="1:25" ht="1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8"/>
      <c r="Y112" s="138"/>
    </row>
    <row r="113" spans="1:25" ht="15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8"/>
      <c r="Y113" s="138"/>
    </row>
    <row r="114" spans="1:25" ht="15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8"/>
      <c r="Y114" s="138"/>
    </row>
    <row r="115" spans="1:25" ht="1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8"/>
      <c r="Y115" s="138"/>
    </row>
    <row r="116" spans="1:25" ht="15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8"/>
      <c r="Y116" s="138"/>
    </row>
    <row r="117" spans="1:25" ht="15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8"/>
      <c r="Y117" s="138"/>
    </row>
    <row r="118" spans="1:25" ht="15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8"/>
      <c r="Y118" s="138"/>
    </row>
    <row r="119" spans="1:25" ht="15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8"/>
      <c r="Y119" s="138"/>
    </row>
    <row r="120" spans="1:25" ht="15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8"/>
      <c r="Y120" s="138"/>
    </row>
    <row r="121" spans="1:25" ht="15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8"/>
      <c r="Y121" s="138"/>
    </row>
    <row r="122" spans="1:25" ht="15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8"/>
      <c r="Y122" s="138"/>
    </row>
    <row r="123" spans="1:25" ht="15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8"/>
      <c r="Y123" s="138"/>
    </row>
    <row r="124" spans="1:25" ht="15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8"/>
      <c r="Y124" s="138"/>
    </row>
    <row r="125" spans="1:25" ht="15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8"/>
      <c r="Y125" s="138"/>
    </row>
    <row r="126" spans="1:25" ht="15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8"/>
      <c r="Y126" s="138"/>
    </row>
    <row r="127" spans="1:25" ht="15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8"/>
      <c r="Y127" s="138"/>
    </row>
    <row r="128" spans="1:25" ht="15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8"/>
      <c r="Y128" s="138"/>
    </row>
    <row r="129" spans="1:25" ht="15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8"/>
      <c r="Y129" s="138"/>
    </row>
    <row r="130" spans="1:25" ht="15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8"/>
      <c r="Y130" s="138"/>
    </row>
    <row r="131" spans="1:25" ht="15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8"/>
      <c r="Y131" s="138"/>
    </row>
    <row r="132" spans="1:25" ht="15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8"/>
      <c r="Y132" s="138"/>
    </row>
    <row r="133" spans="1:25" ht="15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8"/>
      <c r="Y133" s="138"/>
    </row>
    <row r="134" spans="1:25" ht="15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8"/>
      <c r="Y134" s="138"/>
    </row>
    <row r="135" spans="1:25" ht="15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8"/>
      <c r="Y135" s="138"/>
    </row>
    <row r="136" spans="1:25" ht="15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8"/>
      <c r="Y136" s="138"/>
    </row>
    <row r="137" spans="1:25" ht="15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8"/>
      <c r="Y137" s="138"/>
    </row>
    <row r="138" spans="1:25" ht="15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8"/>
      <c r="Y138" s="138"/>
    </row>
    <row r="139" spans="1:25" ht="15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8"/>
      <c r="Y139" s="138"/>
    </row>
    <row r="140" spans="1:25" ht="15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8"/>
      <c r="Y140" s="138"/>
    </row>
    <row r="141" spans="1:25" ht="15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8"/>
      <c r="Y141" s="138"/>
    </row>
    <row r="142" spans="1:25" ht="15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8"/>
      <c r="Y142" s="138"/>
    </row>
    <row r="143" spans="1:25" ht="15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8"/>
      <c r="Y143" s="138"/>
    </row>
    <row r="144" spans="1:25" ht="15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8"/>
      <c r="Y144" s="138"/>
    </row>
    <row r="145" spans="1:25" ht="15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8"/>
      <c r="Y145" s="138"/>
    </row>
    <row r="146" spans="1:25" ht="15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8"/>
      <c r="Y146" s="138"/>
    </row>
    <row r="147" spans="1:25" ht="15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8"/>
      <c r="Y147" s="138"/>
    </row>
    <row r="148" spans="1:25" ht="15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8"/>
      <c r="Y148" s="138"/>
    </row>
    <row r="149" spans="1:25" ht="15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8"/>
      <c r="Y149" s="138"/>
    </row>
    <row r="150" spans="1:25" ht="15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8"/>
      <c r="Y150" s="138"/>
    </row>
    <row r="151" spans="1:25" ht="15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8"/>
      <c r="Y151" s="138"/>
    </row>
    <row r="152" spans="1:25" ht="15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8"/>
      <c r="Y152" s="138"/>
    </row>
    <row r="153" spans="1:25" ht="15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8"/>
      <c r="Y153" s="138"/>
    </row>
    <row r="154" spans="1:25" ht="15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8"/>
      <c r="Y154" s="138"/>
    </row>
    <row r="155" spans="1:25" ht="15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8"/>
      <c r="Y155" s="138"/>
    </row>
    <row r="156" spans="1:25" ht="15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8"/>
      <c r="Y156" s="138"/>
    </row>
    <row r="157" spans="1:25" ht="15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8"/>
      <c r="Y157" s="138"/>
    </row>
    <row r="158" spans="1:25" ht="15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8"/>
      <c r="Y158" s="138"/>
    </row>
    <row r="159" spans="1:25" ht="15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8"/>
      <c r="Y159" s="138"/>
    </row>
    <row r="160" spans="1:25" ht="15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8"/>
      <c r="Y160" s="138"/>
    </row>
    <row r="161" spans="1:25" ht="15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8"/>
      <c r="Y161" s="138"/>
    </row>
    <row r="162" spans="1:25" ht="15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8"/>
      <c r="Y162" s="138"/>
    </row>
    <row r="163" spans="1:25" ht="15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8"/>
      <c r="Y163" s="138"/>
    </row>
    <row r="164" spans="1:25" ht="15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8"/>
      <c r="Y164" s="138"/>
    </row>
    <row r="165" spans="1:25" ht="15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8"/>
      <c r="Y165" s="138"/>
    </row>
    <row r="166" spans="1:25" ht="15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8"/>
      <c r="Y166" s="138"/>
    </row>
    <row r="167" spans="1:25" ht="15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8"/>
      <c r="Y167" s="138"/>
    </row>
    <row r="168" spans="1:25" ht="15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8"/>
      <c r="Y168" s="138"/>
    </row>
    <row r="169" spans="1:25" ht="15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8"/>
      <c r="Y169" s="138"/>
    </row>
    <row r="170" spans="1:25" ht="15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8"/>
      <c r="Y170" s="138"/>
    </row>
    <row r="171" spans="1:25" ht="15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8"/>
      <c r="Y171" s="138"/>
    </row>
    <row r="172" spans="1:25" ht="15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8"/>
      <c r="Y172" s="138"/>
    </row>
    <row r="173" spans="1:25" ht="15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8"/>
      <c r="Y173" s="138"/>
    </row>
    <row r="174" spans="1:25" ht="15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8"/>
      <c r="Y174" s="138"/>
    </row>
    <row r="175" spans="1:25" ht="15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8"/>
      <c r="Y175" s="138"/>
    </row>
    <row r="176" spans="1:25" ht="15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8"/>
      <c r="Y176" s="138"/>
    </row>
    <row r="177" spans="1:25" ht="15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8"/>
      <c r="Y177" s="138"/>
    </row>
    <row r="178" spans="1:25" ht="15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8"/>
      <c r="Y178" s="138"/>
    </row>
    <row r="179" spans="1:25" ht="15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8"/>
      <c r="Y179" s="138"/>
    </row>
    <row r="180" spans="1:25" ht="15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8"/>
      <c r="Y180" s="138"/>
    </row>
    <row r="181" spans="1:25" ht="1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8"/>
      <c r="Y181" s="138"/>
    </row>
    <row r="182" spans="1:25" ht="1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8"/>
      <c r="Y182" s="138"/>
    </row>
    <row r="183" spans="1:25" ht="1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8"/>
      <c r="Y183" s="138"/>
    </row>
    <row r="184" spans="1:25" ht="1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8"/>
      <c r="Y184" s="138"/>
    </row>
    <row r="185" spans="1:25" ht="1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8"/>
      <c r="Y185" s="138"/>
    </row>
    <row r="186" spans="1:25" ht="1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8"/>
      <c r="Y186" s="138"/>
    </row>
    <row r="187" spans="1:25" ht="15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8"/>
      <c r="Y187" s="138"/>
    </row>
    <row r="188" spans="1:25" ht="1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8"/>
      <c r="Y188" s="138"/>
    </row>
    <row r="189" spans="1:25" ht="1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8"/>
      <c r="Y189" s="138"/>
    </row>
    <row r="190" spans="1:25" ht="1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8"/>
      <c r="Y190" s="138"/>
    </row>
    <row r="191" spans="1:25" ht="15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8"/>
      <c r="Y191" s="138"/>
    </row>
    <row r="192" spans="1:25" ht="15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8"/>
      <c r="Y192" s="138"/>
    </row>
    <row r="193" spans="1:25" ht="15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8"/>
      <c r="Y193" s="138"/>
    </row>
    <row r="194" spans="1:25" ht="15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8"/>
      <c r="Y194" s="138"/>
    </row>
    <row r="195" spans="1:25" ht="15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8"/>
      <c r="Y195" s="138"/>
    </row>
    <row r="196" spans="1:25" ht="15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8"/>
      <c r="Y196" s="138"/>
    </row>
    <row r="197" spans="1:25" ht="15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8"/>
      <c r="Y197" s="138"/>
    </row>
    <row r="198" spans="1:25" ht="15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8"/>
      <c r="Y198" s="138"/>
    </row>
    <row r="199" spans="1:25" ht="15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8"/>
      <c r="Y199" s="138"/>
    </row>
    <row r="200" spans="1:25" ht="15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8"/>
      <c r="Y200" s="138"/>
    </row>
    <row r="201" spans="1:25" ht="15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8"/>
      <c r="Y201" s="138"/>
    </row>
    <row r="202" spans="1:25" ht="15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8"/>
      <c r="Y202" s="138"/>
    </row>
    <row r="203" spans="1:25" ht="15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8"/>
      <c r="Y203" s="138"/>
    </row>
    <row r="204" spans="1:25" ht="15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8"/>
      <c r="Y204" s="138"/>
    </row>
    <row r="205" spans="1:25" ht="15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8"/>
      <c r="Y205" s="138"/>
    </row>
    <row r="206" spans="1:25" ht="15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8"/>
      <c r="Y206" s="138"/>
    </row>
    <row r="207" spans="1:25" ht="15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8"/>
      <c r="Y207" s="138"/>
    </row>
    <row r="208" spans="1:25" ht="15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8"/>
      <c r="Y208" s="138"/>
    </row>
    <row r="209" spans="1:25" ht="15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8"/>
      <c r="Y209" s="138"/>
    </row>
    <row r="210" spans="1:25" ht="15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8"/>
      <c r="Y210" s="138"/>
    </row>
    <row r="211" spans="1:25" ht="15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8"/>
      <c r="Y211" s="138"/>
    </row>
    <row r="212" spans="1:25" ht="15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8"/>
      <c r="Y212" s="138"/>
    </row>
    <row r="213" spans="1:25" ht="15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8"/>
      <c r="Y213" s="138"/>
    </row>
    <row r="214" spans="1:25" ht="15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8"/>
      <c r="Y214" s="138"/>
    </row>
    <row r="215" spans="1:25" ht="15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8"/>
      <c r="Y215" s="138"/>
    </row>
    <row r="216" spans="1:25" ht="15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8"/>
      <c r="Y216" s="138"/>
    </row>
    <row r="217" spans="1:25" ht="15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8"/>
      <c r="Y217" s="138"/>
    </row>
    <row r="218" spans="1:25" ht="15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8"/>
      <c r="Y218" s="138"/>
    </row>
    <row r="219" spans="1:25" ht="15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8"/>
      <c r="Y219" s="138"/>
    </row>
    <row r="220" spans="1:25" ht="15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8"/>
      <c r="Y220" s="138"/>
    </row>
    <row r="221" spans="1:25" ht="15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8"/>
      <c r="Y221" s="138"/>
    </row>
    <row r="222" spans="1:25" ht="15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8"/>
      <c r="Y222" s="138"/>
    </row>
    <row r="223" spans="1:25" ht="15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8"/>
      <c r="Y223" s="138"/>
    </row>
    <row r="224" spans="1:25" ht="15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8"/>
      <c r="Y224" s="138"/>
    </row>
    <row r="225" spans="1:25" ht="15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8"/>
      <c r="Y225" s="138"/>
    </row>
    <row r="226" spans="1:25" ht="15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8"/>
      <c r="Y226" s="138"/>
    </row>
    <row r="227" spans="1:25" ht="15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8"/>
      <c r="Y227" s="138"/>
    </row>
    <row r="228" spans="1:25" ht="15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8"/>
      <c r="Y228" s="138"/>
    </row>
    <row r="229" spans="1:25" ht="15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8"/>
      <c r="Y229" s="138"/>
    </row>
    <row r="230" spans="1:25" ht="15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8"/>
      <c r="Y230" s="138"/>
    </row>
    <row r="231" spans="1:25" ht="15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8"/>
      <c r="Y231" s="138"/>
    </row>
    <row r="232" spans="1:25" ht="15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8"/>
      <c r="Y232" s="138"/>
    </row>
    <row r="233" spans="1:25" ht="15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8"/>
      <c r="Y233" s="138"/>
    </row>
    <row r="234" spans="1:25" ht="15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8"/>
      <c r="Y234" s="138"/>
    </row>
    <row r="235" spans="1:25" ht="15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8"/>
      <c r="Y235" s="138"/>
    </row>
    <row r="236" spans="1:25" ht="15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8"/>
      <c r="Y236" s="138"/>
    </row>
    <row r="237" spans="1:25" ht="15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8"/>
      <c r="Y237" s="138"/>
    </row>
    <row r="238" spans="1:25" ht="15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8"/>
      <c r="Y238" s="138"/>
    </row>
    <row r="239" spans="1:25" ht="15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8"/>
      <c r="Y239" s="138"/>
    </row>
    <row r="240" spans="1:25" ht="15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8"/>
      <c r="Y240" s="138"/>
    </row>
    <row r="241" spans="1:25" ht="15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8"/>
      <c r="Y241" s="138"/>
    </row>
    <row r="242" spans="1:25" ht="15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8"/>
      <c r="Y242" s="138"/>
    </row>
    <row r="243" spans="1:25" ht="15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8"/>
      <c r="Y243" s="138"/>
    </row>
    <row r="244" spans="1:25" ht="15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8"/>
      <c r="Y244" s="138"/>
    </row>
    <row r="245" spans="1:25" ht="15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8"/>
      <c r="Y245" s="138"/>
    </row>
    <row r="246" spans="1:25" ht="15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8"/>
      <c r="Y246" s="138"/>
    </row>
    <row r="247" spans="1:25" ht="15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8"/>
      <c r="Y247" s="138"/>
    </row>
    <row r="248" spans="1:25" ht="15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8"/>
      <c r="Y248" s="138"/>
    </row>
    <row r="249" spans="1:25" ht="15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8"/>
      <c r="Y249" s="138"/>
    </row>
    <row r="250" spans="1:25" ht="15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8"/>
      <c r="Y250" s="138"/>
    </row>
    <row r="251" spans="1:25" ht="15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8"/>
      <c r="Y251" s="138"/>
    </row>
    <row r="252" spans="1:25" ht="1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8"/>
      <c r="Y252" s="138"/>
    </row>
    <row r="253" spans="1:25" ht="1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8"/>
      <c r="Y253" s="138"/>
    </row>
    <row r="254" spans="1:25" ht="15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8"/>
      <c r="Y254" s="138"/>
    </row>
    <row r="255" spans="1:25" ht="15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8"/>
      <c r="Y255" s="138"/>
    </row>
    <row r="256" spans="1:25" ht="15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8"/>
      <c r="Y256" s="138"/>
    </row>
    <row r="257" spans="1:25" ht="15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8"/>
      <c r="Y257" s="138"/>
    </row>
    <row r="258" spans="1:25" ht="15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8"/>
      <c r="Y258" s="138"/>
    </row>
    <row r="259" spans="1:25" ht="15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8"/>
      <c r="Y259" s="138"/>
    </row>
    <row r="260" spans="1:25" ht="15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8"/>
      <c r="Y260" s="138"/>
    </row>
    <row r="261" spans="1:25" ht="15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8"/>
      <c r="Y261" s="138"/>
    </row>
    <row r="262" spans="1:25" ht="15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8"/>
      <c r="Y262" s="138"/>
    </row>
    <row r="263" spans="1:25" ht="15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8"/>
      <c r="Y263" s="138"/>
    </row>
    <row r="264" spans="1:25" ht="15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8"/>
      <c r="Y264" s="138"/>
    </row>
    <row r="265" spans="1:25" ht="15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8"/>
      <c r="Y265" s="138"/>
    </row>
    <row r="266" spans="1:25" ht="15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8"/>
      <c r="Y266" s="138"/>
    </row>
    <row r="267" spans="1:25" ht="15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8"/>
      <c r="Y267" s="138"/>
    </row>
    <row r="268" spans="1:25" ht="15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8"/>
      <c r="Y268" s="138"/>
    </row>
    <row r="269" spans="1:25" ht="15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8"/>
      <c r="Y269" s="138"/>
    </row>
    <row r="270" spans="1:25" ht="15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8"/>
      <c r="Y270" s="138"/>
    </row>
    <row r="271" spans="1:25" ht="15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8"/>
      <c r="Y271" s="138"/>
    </row>
    <row r="272" spans="1:25" ht="15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8"/>
      <c r="Y272" s="138"/>
    </row>
    <row r="273" spans="1:25" ht="15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8"/>
      <c r="Y273" s="138"/>
    </row>
    <row r="274" spans="1:25" ht="15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8"/>
      <c r="Y274" s="138"/>
    </row>
    <row r="275" spans="1:25" ht="15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8"/>
      <c r="Y275" s="138"/>
    </row>
    <row r="276" spans="1:25" ht="15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8"/>
      <c r="Y276" s="138"/>
    </row>
    <row r="277" spans="1:25" ht="15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8"/>
      <c r="Y277" s="138"/>
    </row>
    <row r="278" spans="1:25" ht="15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8"/>
      <c r="Y278" s="138"/>
    </row>
    <row r="279" spans="1:25" ht="15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8"/>
      <c r="Y279" s="138"/>
    </row>
    <row r="280" spans="1:25" ht="15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8"/>
      <c r="Y280" s="138"/>
    </row>
    <row r="281" spans="1:25" ht="15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8"/>
      <c r="Y281" s="138"/>
    </row>
    <row r="282" spans="1:25" ht="15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8"/>
      <c r="Y282" s="138"/>
    </row>
    <row r="283" spans="1:25" ht="15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8"/>
      <c r="Y283" s="138"/>
    </row>
    <row r="284" spans="1:25" ht="15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8"/>
      <c r="Y284" s="138"/>
    </row>
    <row r="285" spans="1:25" ht="15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8"/>
      <c r="Y285" s="138"/>
    </row>
    <row r="286" spans="1:25" ht="15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8"/>
      <c r="Y286" s="138"/>
    </row>
    <row r="287" spans="1:25" ht="15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8"/>
      <c r="Y287" s="138"/>
    </row>
    <row r="288" spans="1:25" ht="15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8"/>
      <c r="Y288" s="138"/>
    </row>
    <row r="289" spans="1:25" ht="15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8"/>
      <c r="Y289" s="138"/>
    </row>
    <row r="290" spans="1:25" ht="15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8"/>
      <c r="Y290" s="138"/>
    </row>
    <row r="291" spans="1:25" ht="15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8"/>
      <c r="Y291" s="138"/>
    </row>
    <row r="292" spans="1:25" ht="15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8"/>
      <c r="Y292" s="138"/>
    </row>
    <row r="293" spans="1:25" ht="15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8"/>
      <c r="Y293" s="138"/>
    </row>
    <row r="294" spans="1:25" ht="15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8"/>
      <c r="Y294" s="138"/>
    </row>
    <row r="295" spans="1:25" ht="15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8"/>
      <c r="Y295" s="138"/>
    </row>
    <row r="296" spans="1:25" ht="15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8"/>
      <c r="Y296" s="138"/>
    </row>
    <row r="297" spans="1:25" ht="15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8"/>
      <c r="Y297" s="138"/>
    </row>
    <row r="298" spans="1:25" ht="15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8"/>
      <c r="Y298" s="138"/>
    </row>
    <row r="299" spans="1:25" ht="15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8"/>
      <c r="Y299" s="138"/>
    </row>
    <row r="300" spans="1:25" ht="15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8"/>
      <c r="Y300" s="138"/>
    </row>
    <row r="301" spans="1:25" ht="15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8"/>
      <c r="Y301" s="138"/>
    </row>
    <row r="302" spans="1:25" ht="15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8"/>
      <c r="Y302" s="138"/>
    </row>
    <row r="303" spans="1:25" ht="15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8"/>
      <c r="Y303" s="138"/>
    </row>
    <row r="304" spans="1:25" ht="15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8"/>
      <c r="Y304" s="138"/>
    </row>
    <row r="305" spans="1:25" ht="15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8"/>
      <c r="Y305" s="138"/>
    </row>
    <row r="306" spans="1:25" ht="15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8"/>
      <c r="Y306" s="138"/>
    </row>
    <row r="307" spans="1:25" ht="15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8"/>
      <c r="Y307" s="138"/>
    </row>
    <row r="308" spans="1:25" ht="15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8"/>
      <c r="Y308" s="138"/>
    </row>
    <row r="309" spans="1:25" ht="15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8"/>
      <c r="Y309" s="138"/>
    </row>
    <row r="310" spans="1:25" ht="15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8"/>
      <c r="Y310" s="138"/>
    </row>
    <row r="311" spans="1:25" ht="15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8"/>
      <c r="Y311" s="138"/>
    </row>
    <row r="312" spans="1:25" ht="15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8"/>
      <c r="Y312" s="138"/>
    </row>
    <row r="313" spans="1:25" ht="15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8"/>
      <c r="Y313" s="138"/>
    </row>
    <row r="314" spans="1:25" ht="15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8"/>
      <c r="Y314" s="138"/>
    </row>
    <row r="315" spans="1:25" ht="15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8"/>
      <c r="Y315" s="138"/>
    </row>
    <row r="316" spans="1:25" ht="15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8"/>
      <c r="Y316" s="138"/>
    </row>
    <row r="317" spans="1:25" ht="15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8"/>
      <c r="Y317" s="138"/>
    </row>
    <row r="318" spans="1:25" ht="15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8"/>
      <c r="Y318" s="138"/>
    </row>
    <row r="319" spans="1:25" ht="15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8"/>
      <c r="Y319" s="138"/>
    </row>
    <row r="320" spans="1:25" ht="15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8"/>
      <c r="Y320" s="138"/>
    </row>
    <row r="321" spans="1:25" ht="15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8"/>
      <c r="Y321" s="138"/>
    </row>
    <row r="322" spans="1:25" ht="15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8"/>
      <c r="Y322" s="138"/>
    </row>
    <row r="323" spans="1:25" ht="15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8"/>
      <c r="Y323" s="138"/>
    </row>
    <row r="324" spans="1:25" ht="15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8"/>
      <c r="Y324" s="138"/>
    </row>
    <row r="325" spans="1:25" ht="15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8"/>
      <c r="Y325" s="138"/>
    </row>
    <row r="326" spans="1:25" ht="15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8"/>
      <c r="Y326" s="138"/>
    </row>
    <row r="327" spans="1:25" ht="15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8"/>
      <c r="Y327" s="138"/>
    </row>
    <row r="328" spans="1:25" ht="15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8"/>
      <c r="Y328" s="138"/>
    </row>
    <row r="329" spans="1:25" ht="15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8"/>
      <c r="Y329" s="138"/>
    </row>
    <row r="330" spans="1:25" ht="15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8"/>
      <c r="Y330" s="138"/>
    </row>
    <row r="331" spans="1:25" ht="15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8"/>
      <c r="Y331" s="138"/>
    </row>
    <row r="332" spans="1:25" ht="15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8"/>
      <c r="Y332" s="138"/>
    </row>
    <row r="333" spans="1:25" ht="15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8"/>
      <c r="Y333" s="138"/>
    </row>
    <row r="334" spans="1:25" ht="15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8"/>
      <c r="Y334" s="138"/>
    </row>
    <row r="335" spans="1:25" ht="15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8"/>
      <c r="Y335" s="138"/>
    </row>
    <row r="336" spans="1:25" ht="15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8"/>
      <c r="Y336" s="138"/>
    </row>
    <row r="337" spans="1:25" ht="15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8"/>
      <c r="Y337" s="138"/>
    </row>
    <row r="338" spans="1:25" ht="15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8"/>
      <c r="Y338" s="138"/>
    </row>
    <row r="339" spans="1:25" ht="15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8"/>
      <c r="Y339" s="138"/>
    </row>
    <row r="340" spans="1:25" ht="15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8"/>
      <c r="Y340" s="138"/>
    </row>
    <row r="341" spans="1:25" ht="15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8"/>
      <c r="Y341" s="138"/>
    </row>
    <row r="342" spans="1:25" ht="15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8"/>
      <c r="Y342" s="138"/>
    </row>
    <row r="343" spans="1:25" ht="15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8"/>
      <c r="Y343" s="138"/>
    </row>
    <row r="344" spans="1:25" ht="15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8"/>
      <c r="Y344" s="138"/>
    </row>
    <row r="345" spans="1:25" ht="15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8"/>
      <c r="Y345" s="138"/>
    </row>
    <row r="346" spans="1:25" ht="15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8"/>
      <c r="Y346" s="138"/>
    </row>
    <row r="347" spans="1:25" ht="15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8"/>
      <c r="Y347" s="138"/>
    </row>
    <row r="348" spans="1:25" ht="15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8"/>
      <c r="Y348" s="138"/>
    </row>
    <row r="349" spans="1:25" ht="15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8"/>
      <c r="Y349" s="138"/>
    </row>
    <row r="350" spans="1:25" ht="15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8"/>
      <c r="Y350" s="138"/>
    </row>
    <row r="351" spans="1:25" ht="15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8"/>
      <c r="Y351" s="138"/>
    </row>
    <row r="352" spans="1:25" ht="15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8"/>
      <c r="Y352" s="138"/>
    </row>
    <row r="353" spans="1:25" ht="15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8"/>
      <c r="Y353" s="138"/>
    </row>
    <row r="354" spans="1:25" ht="15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8"/>
      <c r="Y354" s="138"/>
    </row>
    <row r="355" spans="1:25" ht="15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8"/>
      <c r="Y355" s="138"/>
    </row>
    <row r="356" spans="1:25" ht="15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8"/>
      <c r="Y356" s="138"/>
    </row>
    <row r="357" spans="1:25" ht="15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8"/>
      <c r="Y357" s="138"/>
    </row>
    <row r="358" spans="1:25" ht="15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8"/>
      <c r="Y358" s="138"/>
    </row>
    <row r="359" spans="1:25" ht="15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8"/>
      <c r="Y359" s="138"/>
    </row>
    <row r="360" spans="1:25" ht="15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8"/>
      <c r="Y360" s="138"/>
    </row>
    <row r="361" spans="1:25" ht="15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8"/>
      <c r="Y361" s="138"/>
    </row>
    <row r="362" spans="1:25" ht="15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8"/>
      <c r="Y362" s="138"/>
    </row>
    <row r="363" spans="1:25" ht="15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8"/>
      <c r="Y363" s="138"/>
    </row>
    <row r="364" spans="1:25" ht="15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8"/>
      <c r="Y364" s="138"/>
    </row>
    <row r="365" spans="1:25" ht="15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8"/>
      <c r="Y365" s="138"/>
    </row>
    <row r="366" spans="1:25" ht="15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8"/>
      <c r="Y366" s="138"/>
    </row>
    <row r="367" spans="1:25" ht="15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8"/>
      <c r="Y367" s="138"/>
    </row>
    <row r="368" spans="1:25" ht="15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8"/>
      <c r="Y368" s="138"/>
    </row>
    <row r="369" spans="1:25" ht="15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8"/>
      <c r="Y369" s="138"/>
    </row>
    <row r="370" spans="1:25" ht="15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8"/>
      <c r="Y370" s="138"/>
    </row>
    <row r="371" spans="1:25" ht="15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8"/>
      <c r="Y371" s="138"/>
    </row>
    <row r="372" spans="1:25" ht="1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8"/>
      <c r="Y372" s="138"/>
    </row>
    <row r="373" spans="1:25" ht="1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8"/>
      <c r="Y373" s="138"/>
    </row>
    <row r="374" spans="1:25" ht="1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8"/>
      <c r="Y374" s="138"/>
    </row>
    <row r="375" spans="1:25" ht="15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8"/>
      <c r="Y375" s="138"/>
    </row>
    <row r="376" spans="1:25" ht="15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8"/>
      <c r="Y376" s="138"/>
    </row>
    <row r="377" spans="1:25" ht="15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8"/>
      <c r="Y377" s="138"/>
    </row>
    <row r="378" spans="1:25" ht="15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8"/>
      <c r="Y378" s="138"/>
    </row>
    <row r="379" spans="1:25" ht="15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8"/>
      <c r="Y379" s="138"/>
    </row>
    <row r="380" spans="1:25" ht="15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8"/>
      <c r="Y380" s="138"/>
    </row>
    <row r="381" spans="1:25" ht="15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8"/>
      <c r="Y381" s="138"/>
    </row>
    <row r="382" spans="1:25" ht="15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8"/>
      <c r="Y382" s="138"/>
    </row>
    <row r="383" spans="1:25" ht="15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8"/>
      <c r="Y383" s="138"/>
    </row>
    <row r="384" spans="1:25" ht="15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8"/>
      <c r="Y384" s="138"/>
    </row>
    <row r="385" spans="1:25" ht="15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8"/>
      <c r="Y385" s="138"/>
    </row>
    <row r="386" spans="1:25" ht="15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8"/>
      <c r="Y386" s="138"/>
    </row>
    <row r="387" spans="1:25" ht="15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8"/>
      <c r="Y387" s="138"/>
    </row>
    <row r="388" spans="1:25" ht="15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8"/>
      <c r="Y388" s="138"/>
    </row>
    <row r="389" spans="1:25" ht="15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8"/>
      <c r="Y389" s="138"/>
    </row>
    <row r="390" spans="1:25" ht="15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8"/>
      <c r="Y390" s="138"/>
    </row>
    <row r="391" spans="1:25" ht="15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8"/>
      <c r="Y391" s="138"/>
    </row>
    <row r="392" spans="1:25" ht="15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8"/>
      <c r="Y392" s="138"/>
    </row>
    <row r="393" spans="1:25" ht="15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8"/>
      <c r="Y393" s="138"/>
    </row>
    <row r="394" spans="1:25" ht="15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8"/>
      <c r="Y394" s="138"/>
    </row>
    <row r="395" spans="1:25" ht="15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8"/>
      <c r="Y395" s="138"/>
    </row>
    <row r="396" spans="1:25" ht="15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8"/>
      <c r="Y396" s="138"/>
    </row>
    <row r="397" spans="1:25" ht="15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8"/>
      <c r="Y397" s="138"/>
    </row>
    <row r="398" spans="1:25" ht="15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8"/>
      <c r="Y398" s="138"/>
    </row>
    <row r="399" spans="1:25" ht="15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8"/>
      <c r="Y399" s="138"/>
    </row>
    <row r="400" spans="1:25" ht="15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8"/>
      <c r="Y400" s="138"/>
    </row>
    <row r="401" spans="1:25" ht="15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8"/>
      <c r="Y401" s="138"/>
    </row>
    <row r="402" spans="1:25" ht="15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8"/>
      <c r="Y402" s="138"/>
    </row>
    <row r="403" spans="1:25" ht="15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8"/>
      <c r="Y403" s="138"/>
    </row>
    <row r="404" spans="1:25" ht="15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8"/>
      <c r="Y404" s="138"/>
    </row>
    <row r="405" spans="1:25" ht="15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8"/>
      <c r="Y405" s="138"/>
    </row>
    <row r="406" spans="1:25" ht="15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8"/>
      <c r="Y406" s="138"/>
    </row>
    <row r="407" spans="1:25" ht="15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8"/>
      <c r="Y407" s="138"/>
    </row>
    <row r="408" spans="1:25" ht="15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8"/>
      <c r="Y408" s="138"/>
    </row>
    <row r="409" spans="1:25" ht="15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8"/>
      <c r="Y409" s="138"/>
    </row>
    <row r="410" spans="1:25" ht="15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8"/>
      <c r="Y410" s="138"/>
    </row>
    <row r="411" spans="1:25" ht="15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8"/>
      <c r="Y411" s="138"/>
    </row>
    <row r="412" spans="1:25" ht="15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8"/>
      <c r="Y412" s="138"/>
    </row>
    <row r="413" spans="1:25" ht="15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8"/>
      <c r="Y413" s="138"/>
    </row>
    <row r="414" spans="1:25" ht="15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8"/>
      <c r="Y414" s="138"/>
    </row>
    <row r="415" spans="1:25" ht="15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8"/>
      <c r="Y415" s="138"/>
    </row>
    <row r="416" spans="1:25" ht="15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8"/>
      <c r="Y416" s="138"/>
    </row>
    <row r="417" spans="1:25" ht="15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8"/>
      <c r="Y417" s="138"/>
    </row>
    <row r="418" spans="1:25" ht="15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8"/>
      <c r="Y418" s="138"/>
    </row>
    <row r="419" spans="1:25" ht="15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8"/>
      <c r="Y419" s="138"/>
    </row>
    <row r="420" spans="1:25" ht="15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8"/>
      <c r="Y420" s="138"/>
    </row>
    <row r="421" spans="1:25" ht="15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8"/>
      <c r="Y421" s="138"/>
    </row>
    <row r="422" spans="1:25" ht="15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8"/>
      <c r="Y422" s="138"/>
    </row>
    <row r="423" spans="1:25" ht="15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8"/>
      <c r="Y423" s="138"/>
    </row>
    <row r="424" spans="1:25" ht="15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8"/>
      <c r="Y424" s="138"/>
    </row>
    <row r="425" spans="1:25" ht="15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8"/>
      <c r="Y425" s="138"/>
    </row>
    <row r="426" spans="1:25" ht="15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8"/>
      <c r="Y426" s="138"/>
    </row>
    <row r="427" spans="1:25" ht="15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8"/>
      <c r="Y427" s="138"/>
    </row>
    <row r="428" spans="1:25" ht="15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8"/>
      <c r="Y428" s="138"/>
    </row>
    <row r="429" spans="1:25" ht="15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8"/>
      <c r="Y429" s="138"/>
    </row>
    <row r="430" spans="1:25" ht="15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8"/>
      <c r="Y430" s="138"/>
    </row>
    <row r="431" spans="1:25" ht="15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8"/>
      <c r="Y431" s="138"/>
    </row>
    <row r="432" spans="1:25" ht="15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8"/>
      <c r="Y432" s="138"/>
    </row>
    <row r="433" spans="1:25" ht="15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8"/>
      <c r="Y433" s="138"/>
    </row>
    <row r="434" spans="1:25" ht="15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8"/>
      <c r="Y434" s="138"/>
    </row>
    <row r="435" spans="1:25" ht="15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8"/>
      <c r="Y435" s="138"/>
    </row>
    <row r="436" spans="1:25" ht="15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8"/>
      <c r="Y436" s="138"/>
    </row>
    <row r="437" spans="1:25" ht="15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8"/>
      <c r="Y437" s="138"/>
    </row>
    <row r="438" spans="1:25" ht="15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8"/>
      <c r="Y438" s="138"/>
    </row>
    <row r="439" spans="1:25" ht="15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8"/>
      <c r="Y439" s="138"/>
    </row>
    <row r="440" spans="1:25" ht="15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8"/>
      <c r="Y440" s="138"/>
    </row>
    <row r="441" spans="1:25" ht="15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8"/>
      <c r="Y441" s="138"/>
    </row>
    <row r="442" spans="1:25" ht="15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8"/>
      <c r="Y442" s="138"/>
    </row>
    <row r="443" spans="1:25" ht="15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8"/>
      <c r="Y443" s="138"/>
    </row>
    <row r="444" spans="1:25" ht="15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8"/>
      <c r="Y444" s="138"/>
    </row>
    <row r="445" spans="1:25" ht="15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8"/>
      <c r="Y445" s="138"/>
    </row>
    <row r="446" spans="1:25" ht="15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8"/>
      <c r="Y446" s="138"/>
    </row>
    <row r="447" spans="1:25" ht="15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8"/>
      <c r="Y447" s="138"/>
    </row>
    <row r="448" spans="1:25" ht="15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8"/>
      <c r="Y448" s="138"/>
    </row>
    <row r="449" spans="1:25" ht="15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8"/>
      <c r="Y449" s="138"/>
    </row>
    <row r="450" spans="1:25" ht="15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8"/>
      <c r="Y450" s="138"/>
    </row>
    <row r="451" spans="1:25" ht="15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8"/>
      <c r="Y451" s="138"/>
    </row>
    <row r="452" spans="1:25" ht="15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8"/>
      <c r="Y452" s="138"/>
    </row>
    <row r="453" spans="1:25" ht="15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8"/>
      <c r="Y453" s="138"/>
    </row>
    <row r="454" spans="1:25" ht="15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8"/>
      <c r="Y454" s="138"/>
    </row>
    <row r="455" spans="1:25" ht="15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8"/>
      <c r="Y455" s="138"/>
    </row>
    <row r="456" spans="1:25" ht="15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8"/>
      <c r="Y456" s="138"/>
    </row>
    <row r="457" spans="1:25" ht="15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8"/>
      <c r="Y457" s="138"/>
    </row>
    <row r="458" spans="1:25" ht="15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8"/>
      <c r="Y458" s="138"/>
    </row>
    <row r="459" spans="1:25" ht="15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8"/>
      <c r="Y459" s="138"/>
    </row>
    <row r="460" spans="1:25" ht="15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8"/>
      <c r="Y460" s="138"/>
    </row>
    <row r="461" spans="1:25" ht="15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8"/>
      <c r="Y461" s="138"/>
    </row>
    <row r="462" spans="1:25" ht="15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8"/>
      <c r="Y462" s="138"/>
    </row>
    <row r="463" spans="1:25" ht="15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8"/>
      <c r="Y463" s="138"/>
    </row>
    <row r="464" spans="1:25" ht="15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8"/>
      <c r="Y464" s="138"/>
    </row>
    <row r="465" spans="1:25" ht="15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8"/>
      <c r="Y465" s="138"/>
    </row>
    <row r="466" spans="1:25" ht="15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8"/>
      <c r="Y466" s="138"/>
    </row>
    <row r="467" spans="1:25" ht="15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8"/>
      <c r="Y467" s="138"/>
    </row>
    <row r="468" spans="1:25" ht="15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8"/>
      <c r="Y468" s="138"/>
    </row>
    <row r="469" spans="1:25" ht="15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8"/>
      <c r="Y469" s="138"/>
    </row>
    <row r="470" spans="1:25" ht="15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8"/>
      <c r="Y470" s="138"/>
    </row>
    <row r="471" spans="1:25" ht="15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8"/>
      <c r="Y471" s="138"/>
    </row>
    <row r="472" spans="1:25" ht="15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8"/>
      <c r="Y472" s="138"/>
    </row>
    <row r="473" spans="1:25" ht="15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8"/>
      <c r="Y473" s="138"/>
    </row>
    <row r="474" spans="1:25" ht="15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8"/>
      <c r="Y474" s="138"/>
    </row>
    <row r="475" spans="1:25" ht="15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8"/>
      <c r="Y475" s="138"/>
    </row>
    <row r="476" spans="1:25" ht="15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8"/>
      <c r="Y476" s="138"/>
    </row>
    <row r="477" spans="1:25" ht="15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8"/>
      <c r="Y477" s="138"/>
    </row>
    <row r="478" spans="1:25" ht="15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8"/>
      <c r="Y478" s="138"/>
    </row>
    <row r="479" spans="1:25" ht="15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8"/>
      <c r="Y479" s="138"/>
    </row>
    <row r="480" spans="1:25" ht="15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8"/>
      <c r="Y480" s="138"/>
    </row>
    <row r="481" spans="1:25" ht="15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8"/>
      <c r="Y481" s="138"/>
    </row>
    <row r="482" spans="1:25" ht="15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8"/>
      <c r="Y482" s="138"/>
    </row>
    <row r="483" spans="1:25" ht="15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8"/>
      <c r="Y483" s="138"/>
    </row>
    <row r="484" spans="1:25" ht="15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8"/>
      <c r="Y484" s="138"/>
    </row>
    <row r="485" spans="1:25" ht="15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8"/>
      <c r="Y485" s="138"/>
    </row>
    <row r="486" spans="1:25" ht="15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8"/>
      <c r="Y486" s="138"/>
    </row>
    <row r="487" spans="1:25" ht="15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8"/>
      <c r="Y487" s="138"/>
    </row>
    <row r="488" spans="1:25" ht="15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8"/>
      <c r="Y488" s="138"/>
    </row>
    <row r="489" spans="1:25" ht="15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8"/>
      <c r="Y489" s="138"/>
    </row>
    <row r="490" spans="1:25" ht="15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8"/>
      <c r="Y490" s="138"/>
    </row>
    <row r="491" spans="1:25" ht="15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8"/>
      <c r="Y491" s="138"/>
    </row>
    <row r="492" spans="1:25" ht="15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8"/>
      <c r="Y492" s="138"/>
    </row>
    <row r="493" spans="1:25" ht="15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8"/>
      <c r="Y493" s="138"/>
    </row>
    <row r="494" spans="1:25" ht="15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8"/>
      <c r="Y494" s="138"/>
    </row>
    <row r="495" spans="1:25" ht="15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8"/>
      <c r="Y495" s="138"/>
    </row>
    <row r="496" spans="1:25" ht="15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8"/>
      <c r="Y496" s="138"/>
    </row>
    <row r="497" spans="1:25" ht="15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8"/>
      <c r="Y497" s="138"/>
    </row>
    <row r="498" spans="1:25" ht="15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8"/>
      <c r="Y498" s="138"/>
    </row>
    <row r="499" spans="1:25" ht="15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8"/>
      <c r="Y499" s="138"/>
    </row>
    <row r="500" spans="1:25" ht="15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8"/>
      <c r="Y500" s="138"/>
    </row>
    <row r="501" spans="1:25" ht="15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8"/>
      <c r="Y501" s="138"/>
    </row>
    <row r="502" spans="1:25" ht="15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8"/>
      <c r="Y502" s="138"/>
    </row>
    <row r="503" spans="1:25" ht="15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8"/>
      <c r="Y503" s="138"/>
    </row>
    <row r="504" spans="1:25" ht="15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8"/>
      <c r="Y504" s="138"/>
    </row>
    <row r="505" spans="1:25" ht="15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8"/>
      <c r="Y505" s="138"/>
    </row>
    <row r="506" spans="1:25" ht="15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8"/>
      <c r="Y506" s="138"/>
    </row>
    <row r="507" spans="1:25" ht="15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8"/>
      <c r="Y507" s="138"/>
    </row>
    <row r="508" spans="1:25" ht="15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8"/>
      <c r="Y508" s="138"/>
    </row>
    <row r="509" spans="1:25" ht="15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8"/>
      <c r="Y509" s="138"/>
    </row>
    <row r="510" spans="1:25" ht="15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8"/>
      <c r="Y510" s="138"/>
    </row>
    <row r="511" spans="1:25" ht="15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8"/>
      <c r="Y511" s="138"/>
    </row>
    <row r="512" spans="1:25" ht="15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8"/>
      <c r="Y512" s="138"/>
    </row>
    <row r="513" spans="1:25" ht="15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8"/>
      <c r="Y513" s="138"/>
    </row>
    <row r="514" spans="1:25" ht="15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8"/>
      <c r="Y514" s="138"/>
    </row>
    <row r="515" spans="1:25" ht="15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8"/>
      <c r="Y515" s="138"/>
    </row>
    <row r="516" spans="1:25" ht="15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8"/>
      <c r="Y516" s="138"/>
    </row>
    <row r="517" spans="1:25" ht="15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8"/>
      <c r="Y517" s="138"/>
    </row>
    <row r="518" spans="1:25" ht="15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8"/>
      <c r="Y518" s="138"/>
    </row>
    <row r="519" spans="1:25" ht="15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8"/>
      <c r="Y519" s="138"/>
    </row>
    <row r="520" spans="1:25" ht="15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8"/>
      <c r="Y520" s="138"/>
    </row>
    <row r="521" spans="1:25" ht="15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8"/>
      <c r="Y521" s="138"/>
    </row>
    <row r="522" spans="1:25" ht="15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8"/>
      <c r="Y522" s="138"/>
    </row>
    <row r="523" spans="1:25" ht="15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8"/>
      <c r="Y523" s="138"/>
    </row>
    <row r="524" spans="1:25" ht="15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8"/>
      <c r="Y524" s="138"/>
    </row>
    <row r="525" spans="1:25" ht="15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8"/>
      <c r="Y525" s="138"/>
    </row>
    <row r="526" spans="1:25" ht="15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8"/>
      <c r="Y526" s="138"/>
    </row>
    <row r="527" spans="1:25" ht="15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8"/>
      <c r="Y527" s="138"/>
    </row>
    <row r="528" spans="1:25" ht="15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8"/>
      <c r="Y528" s="138"/>
    </row>
    <row r="529" spans="1:25" ht="15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8"/>
      <c r="Y529" s="138"/>
    </row>
    <row r="530" spans="1:25" ht="15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8"/>
      <c r="Y530" s="138"/>
    </row>
    <row r="531" spans="1:25" ht="15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8"/>
      <c r="Y531" s="138"/>
    </row>
    <row r="532" spans="1:25" ht="15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8"/>
      <c r="Y532" s="138"/>
    </row>
    <row r="533" spans="1:25" ht="15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8"/>
      <c r="Y533" s="138"/>
    </row>
    <row r="534" spans="1:25" ht="15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8"/>
      <c r="Y534" s="138"/>
    </row>
    <row r="535" spans="1:25" ht="15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8"/>
      <c r="Y535" s="138"/>
    </row>
    <row r="536" spans="1:25" ht="15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8"/>
      <c r="Y536" s="138"/>
    </row>
    <row r="537" spans="1:25" ht="15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8"/>
      <c r="Y537" s="138"/>
    </row>
    <row r="538" spans="1:25" ht="15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8"/>
      <c r="Y538" s="138"/>
    </row>
    <row r="539" spans="1:25" ht="15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8"/>
      <c r="Y539" s="138"/>
    </row>
    <row r="540" spans="1:25" ht="15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8"/>
      <c r="Y540" s="138"/>
    </row>
    <row r="541" spans="1:25" ht="15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8"/>
      <c r="Y541" s="138"/>
    </row>
    <row r="542" spans="1:25" ht="15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8"/>
      <c r="Y542" s="138"/>
    </row>
    <row r="543" spans="1:25" ht="15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8"/>
      <c r="Y543" s="138"/>
    </row>
    <row r="544" spans="1:25" ht="15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8"/>
      <c r="Y544" s="138"/>
    </row>
    <row r="545" spans="1:25" ht="15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8"/>
      <c r="Y545" s="138"/>
    </row>
    <row r="546" spans="1:25" ht="15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8"/>
      <c r="Y546" s="138"/>
    </row>
    <row r="547" spans="1:25" ht="15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8"/>
      <c r="Y547" s="138"/>
    </row>
    <row r="548" spans="1:25" ht="15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8"/>
      <c r="Y548" s="138"/>
    </row>
    <row r="549" spans="1:25" ht="15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8"/>
      <c r="Y549" s="138"/>
    </row>
    <row r="550" spans="1:25" ht="15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8"/>
      <c r="Y550" s="138"/>
    </row>
    <row r="551" spans="1:25" ht="15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8"/>
      <c r="Y551" s="138"/>
    </row>
    <row r="552" spans="1:25" ht="15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8"/>
      <c r="Y552" s="138"/>
    </row>
    <row r="553" spans="1:25" ht="15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8"/>
      <c r="Y553" s="138"/>
    </row>
    <row r="554" spans="1:25" ht="15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8"/>
      <c r="Y554" s="138"/>
    </row>
    <row r="555" spans="1:25" ht="15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8"/>
      <c r="Y555" s="138"/>
    </row>
    <row r="556" spans="1:25" ht="15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8"/>
      <c r="Y556" s="138"/>
    </row>
    <row r="557" spans="1:25" ht="15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8"/>
      <c r="Y557" s="138"/>
    </row>
    <row r="558" spans="1:25" ht="15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8"/>
      <c r="Y558" s="138"/>
    </row>
    <row r="559" spans="1:25" ht="15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8"/>
      <c r="Y559" s="138"/>
    </row>
    <row r="560" spans="1:25" ht="15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8"/>
      <c r="Y560" s="138"/>
    </row>
    <row r="561" spans="1:25" ht="15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8"/>
      <c r="Y561" s="138"/>
    </row>
    <row r="562" spans="1:25" ht="15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8"/>
      <c r="Y562" s="138"/>
    </row>
    <row r="563" spans="1:25" ht="15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8"/>
      <c r="Y563" s="138"/>
    </row>
    <row r="564" spans="1:25" ht="15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8"/>
      <c r="Y564" s="138"/>
    </row>
    <row r="565" spans="1:25" ht="15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8"/>
      <c r="Y565" s="138"/>
    </row>
    <row r="566" spans="1:25" ht="15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8"/>
      <c r="Y566" s="138"/>
    </row>
    <row r="567" spans="1:25" ht="15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8"/>
      <c r="Y567" s="138"/>
    </row>
    <row r="568" spans="1:25" ht="15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8"/>
      <c r="Y568" s="138"/>
    </row>
    <row r="569" spans="1:25" ht="15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8"/>
      <c r="Y569" s="138"/>
    </row>
    <row r="570" spans="1:25" ht="15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8"/>
      <c r="Y570" s="138"/>
    </row>
    <row r="571" spans="1:25" ht="15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8"/>
      <c r="Y571" s="138"/>
    </row>
    <row r="572" spans="1:25" ht="15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8"/>
      <c r="Y572" s="138"/>
    </row>
    <row r="573" spans="1:25" ht="15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8"/>
      <c r="Y573" s="138"/>
    </row>
    <row r="574" spans="1:25" ht="15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8"/>
      <c r="Y574" s="138"/>
    </row>
    <row r="575" spans="1:25" ht="15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8"/>
      <c r="Y575" s="138"/>
    </row>
    <row r="576" spans="1:25" ht="15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8"/>
      <c r="Y576" s="138"/>
    </row>
    <row r="577" spans="1:25" ht="15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8"/>
      <c r="Y577" s="138"/>
    </row>
    <row r="578" spans="1:25" ht="15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8"/>
      <c r="Y578" s="138"/>
    </row>
    <row r="579" spans="1:25" ht="15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8"/>
      <c r="Y579" s="138"/>
    </row>
    <row r="580" spans="1:25" ht="15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8"/>
      <c r="Y580" s="138"/>
    </row>
    <row r="581" spans="1:25" ht="15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8"/>
      <c r="Y581" s="138"/>
    </row>
    <row r="582" spans="1:25" ht="15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8"/>
      <c r="Y582" s="138"/>
    </row>
    <row r="583" spans="1:25" ht="15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8"/>
      <c r="Y583" s="138"/>
    </row>
    <row r="584" spans="1:25" ht="15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8"/>
      <c r="Y584" s="138"/>
    </row>
    <row r="585" spans="1:25" ht="15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8"/>
      <c r="Y585" s="138"/>
    </row>
    <row r="586" spans="1:25" ht="15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8"/>
      <c r="Y586" s="138"/>
    </row>
    <row r="587" spans="1:25" ht="15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8"/>
      <c r="Y587" s="138"/>
    </row>
    <row r="588" spans="1:25" ht="15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8"/>
      <c r="Y588" s="138"/>
    </row>
    <row r="589" spans="1:25" ht="15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8"/>
      <c r="Y589" s="138"/>
    </row>
    <row r="590" spans="1:25" ht="15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8"/>
      <c r="Y590" s="138"/>
    </row>
    <row r="591" spans="1:25" ht="15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8"/>
      <c r="Y591" s="138"/>
    </row>
    <row r="592" spans="1:25" ht="15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8"/>
      <c r="Y592" s="138"/>
    </row>
    <row r="593" spans="1:25" ht="15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8"/>
      <c r="Y593" s="138"/>
    </row>
    <row r="594" spans="1:25" ht="15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8"/>
      <c r="Y594" s="138"/>
    </row>
    <row r="595" spans="1:25" ht="15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8"/>
      <c r="Y595" s="138"/>
    </row>
    <row r="596" spans="1:25" ht="15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8"/>
      <c r="Y596" s="138"/>
    </row>
    <row r="597" spans="1:25" ht="15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8"/>
      <c r="Y597" s="138"/>
    </row>
    <row r="598" spans="1:25" ht="15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8"/>
      <c r="Y598" s="138"/>
    </row>
    <row r="599" spans="1:25" ht="15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8"/>
      <c r="Y599" s="138"/>
    </row>
    <row r="600" spans="1:25" ht="15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8"/>
      <c r="Y600" s="138"/>
    </row>
    <row r="601" spans="1:25" ht="15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8"/>
      <c r="Y601" s="138"/>
    </row>
    <row r="602" spans="1:25" ht="15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8"/>
      <c r="Y602" s="138"/>
    </row>
    <row r="603" spans="1:25" ht="15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8"/>
      <c r="Y603" s="138"/>
    </row>
    <row r="604" spans="1:25" ht="15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8"/>
      <c r="Y604" s="138"/>
    </row>
    <row r="605" spans="1:25" ht="15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8"/>
      <c r="Y605" s="138"/>
    </row>
    <row r="606" spans="1:25" ht="15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8"/>
      <c r="Y606" s="138"/>
    </row>
    <row r="607" spans="1:25" ht="15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8"/>
      <c r="Y607" s="138"/>
    </row>
    <row r="608" spans="1:25" ht="15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8"/>
      <c r="Y608" s="138"/>
    </row>
    <row r="609" spans="1:25" ht="15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8"/>
      <c r="Y609" s="138"/>
    </row>
  </sheetData>
  <sheetProtection/>
  <mergeCells count="23">
    <mergeCell ref="Z7:AA7"/>
    <mergeCell ref="V7:W7"/>
    <mergeCell ref="X6:Y6"/>
    <mergeCell ref="F5:Y5"/>
    <mergeCell ref="U7:U8"/>
    <mergeCell ref="T7:T8"/>
    <mergeCell ref="Y7:Y8"/>
    <mergeCell ref="X7:X8"/>
    <mergeCell ref="G7:G8"/>
    <mergeCell ref="F7:F8"/>
    <mergeCell ref="H7:I7"/>
    <mergeCell ref="P7:Q7"/>
    <mergeCell ref="A7:A8"/>
    <mergeCell ref="C7:C8"/>
    <mergeCell ref="B7:B8"/>
    <mergeCell ref="D7:E7"/>
    <mergeCell ref="N6:Q6"/>
    <mergeCell ref="R6:S6"/>
    <mergeCell ref="T6:W6"/>
    <mergeCell ref="A5:A6"/>
    <mergeCell ref="B5:E5"/>
    <mergeCell ref="B6:E6"/>
    <mergeCell ref="F6:I6"/>
  </mergeCells>
  <printOptions/>
  <pageMargins left="0.56" right="0.17" top="1" bottom="1" header="0.5" footer="0.5"/>
  <pageSetup horizontalDpi="600" verticalDpi="600" orientation="landscape" paperSize="9" scale="29" r:id="rId1"/>
  <rowBreaks count="1" manualBreakCount="1">
    <brk id="24" max="255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I176"/>
  <sheetViews>
    <sheetView view="pageBreakPreview" zoomScale="50" zoomScaleNormal="50" zoomScaleSheetLayoutView="50" zoomScalePageLayoutView="0" workbookViewId="0" topLeftCell="A2">
      <pane xSplit="1" topLeftCell="B1" activePane="topRight" state="frozen"/>
      <selection pane="topLeft" activeCell="A6" sqref="A6"/>
      <selection pane="topRight" activeCell="D9" sqref="D9"/>
    </sheetView>
  </sheetViews>
  <sheetFormatPr defaultColWidth="9.00390625" defaultRowHeight="12.75"/>
  <cols>
    <col min="1" max="1" width="127.375" style="0" customWidth="1"/>
    <col min="2" max="2" width="29.125" style="231" customWidth="1"/>
    <col min="3" max="3" width="33.125" style="185" customWidth="1"/>
    <col min="4" max="4" width="27.25390625" style="15" customWidth="1"/>
    <col min="5" max="5" width="21.875" style="23" customWidth="1"/>
    <col min="6" max="6" width="31.625" style="15" customWidth="1"/>
    <col min="7" max="7" width="27.00390625" style="15" customWidth="1"/>
    <col min="8" max="8" width="23.25390625" style="0" customWidth="1"/>
    <col min="9" max="9" width="24.625" style="0" customWidth="1"/>
  </cols>
  <sheetData>
    <row r="1" spans="1:9" ht="52.5" customHeight="1">
      <c r="A1" s="89"/>
      <c r="G1" s="383"/>
      <c r="H1" s="383"/>
      <c r="I1" s="383"/>
    </row>
    <row r="2" spans="1:9" ht="19.5" customHeight="1">
      <c r="A2" s="89"/>
      <c r="G2" s="383"/>
      <c r="H2" s="383"/>
      <c r="I2" s="383"/>
    </row>
    <row r="3" spans="1:9" s="24" customFormat="1" ht="17.25" customHeight="1">
      <c r="A3" s="370" t="s">
        <v>31</v>
      </c>
      <c r="B3" s="371"/>
      <c r="C3" s="371"/>
      <c r="D3" s="371"/>
      <c r="E3" s="371"/>
      <c r="F3" s="30"/>
      <c r="G3" s="383"/>
      <c r="H3" s="383"/>
      <c r="I3" s="383"/>
    </row>
    <row r="4" spans="1:8" s="24" customFormat="1" ht="35.25" customHeight="1">
      <c r="A4" s="371"/>
      <c r="B4" s="371"/>
      <c r="C4" s="371"/>
      <c r="D4" s="371"/>
      <c r="E4" s="371"/>
      <c r="F4" s="90"/>
      <c r="G4" s="90"/>
      <c r="H4" s="91"/>
    </row>
    <row r="5" spans="1:8" s="24" customFormat="1" ht="30">
      <c r="A5" s="370" t="s">
        <v>32</v>
      </c>
      <c r="B5" s="371"/>
      <c r="C5" s="371"/>
      <c r="D5" s="371"/>
      <c r="E5" s="371"/>
      <c r="F5" s="58"/>
      <c r="G5" s="58"/>
      <c r="H5" s="60"/>
    </row>
    <row r="6" spans="1:8" ht="30">
      <c r="A6" s="57" t="s">
        <v>122</v>
      </c>
      <c r="B6" s="232"/>
      <c r="C6" s="186"/>
      <c r="D6" s="58"/>
      <c r="E6" s="59"/>
      <c r="F6" s="58"/>
      <c r="G6" s="58"/>
      <c r="H6" s="60"/>
    </row>
    <row r="7" spans="1:8" ht="18">
      <c r="A7" s="4"/>
      <c r="B7" s="233"/>
      <c r="C7" s="187"/>
      <c r="D7" s="20"/>
      <c r="E7" s="21"/>
      <c r="F7" s="20"/>
      <c r="G7" s="20"/>
      <c r="H7" s="2"/>
    </row>
    <row r="8" spans="1:8" ht="26.25">
      <c r="A8" s="64" t="s">
        <v>94</v>
      </c>
      <c r="B8" s="233"/>
      <c r="C8" s="188"/>
      <c r="D8" s="20"/>
      <c r="E8" s="21"/>
      <c r="F8" s="38"/>
      <c r="G8" s="20"/>
      <c r="H8" s="2"/>
    </row>
    <row r="9" spans="1:8" ht="26.25" thickBot="1">
      <c r="A9" s="272"/>
      <c r="B9" s="234"/>
      <c r="C9" s="216"/>
      <c r="D9" s="215"/>
      <c r="E9" s="217"/>
      <c r="F9" s="215"/>
      <c r="G9" s="218"/>
      <c r="H9" s="219" t="s">
        <v>72</v>
      </c>
    </row>
    <row r="10" spans="1:8" ht="26.25" customHeight="1">
      <c r="A10" s="255"/>
      <c r="B10" s="375" t="s">
        <v>30</v>
      </c>
      <c r="C10" s="372" t="str">
        <f>'[1]всего'!C7</f>
        <v>январь-июль</v>
      </c>
      <c r="D10" s="373"/>
      <c r="E10" s="374"/>
      <c r="F10" s="281" t="s">
        <v>29</v>
      </c>
      <c r="G10" s="282" t="s">
        <v>123</v>
      </c>
      <c r="H10" s="283"/>
    </row>
    <row r="11" spans="1:8" ht="20.25" customHeight="1">
      <c r="A11" s="255"/>
      <c r="B11" s="376"/>
      <c r="C11" s="377" t="s">
        <v>95</v>
      </c>
      <c r="D11" s="379" t="s">
        <v>64</v>
      </c>
      <c r="E11" s="380"/>
      <c r="F11" s="384" t="str">
        <f>C10</f>
        <v>январь-июль</v>
      </c>
      <c r="G11" s="37"/>
      <c r="H11" s="284"/>
    </row>
    <row r="12" spans="1:8" ht="26.25" customHeight="1">
      <c r="A12" s="255"/>
      <c r="B12" s="285" t="s">
        <v>121</v>
      </c>
      <c r="C12" s="378"/>
      <c r="D12" s="381"/>
      <c r="E12" s="382"/>
      <c r="F12" s="385"/>
      <c r="G12" s="368" t="s">
        <v>73</v>
      </c>
      <c r="H12" s="369"/>
    </row>
    <row r="13" spans="1:8" ht="27" thickBot="1">
      <c r="A13" s="256"/>
      <c r="B13" s="285"/>
      <c r="C13" s="378"/>
      <c r="D13" s="61" t="s">
        <v>8</v>
      </c>
      <c r="E13" s="62" t="s">
        <v>71</v>
      </c>
      <c r="F13" s="214">
        <v>2014</v>
      </c>
      <c r="G13" s="61" t="s">
        <v>8</v>
      </c>
      <c r="H13" s="286" t="s">
        <v>71</v>
      </c>
    </row>
    <row r="14" spans="1:8" ht="49.5" customHeight="1">
      <c r="A14" s="257" t="s">
        <v>33</v>
      </c>
      <c r="B14" s="287">
        <f>B15+B49+B50</f>
        <v>24161500</v>
      </c>
      <c r="C14" s="189">
        <f>C15+C49+C50</f>
        <v>13741770</v>
      </c>
      <c r="D14" s="123">
        <f>C14-B14</f>
        <v>-10419730</v>
      </c>
      <c r="E14" s="124">
        <f>C14/B14*100</f>
        <v>56.87465596092957</v>
      </c>
      <c r="F14" s="221">
        <f>F15+F49+F50</f>
        <v>12805935</v>
      </c>
      <c r="G14" s="123">
        <f aca="true" t="shared" si="0" ref="G14:G23">C14-F14</f>
        <v>935835</v>
      </c>
      <c r="H14" s="125">
        <f aca="true" t="shared" si="1" ref="H14:H19">C14/F14*100</f>
        <v>107.30782250573661</v>
      </c>
    </row>
    <row r="15" spans="1:9" s="252" customFormat="1" ht="49.5" customHeight="1">
      <c r="A15" s="258" t="s">
        <v>77</v>
      </c>
      <c r="B15" s="288">
        <f>B16+B17+B18+B30+B39+B29+B47+B48</f>
        <v>24161500</v>
      </c>
      <c r="C15" s="248">
        <f>C16+C17+C18+C30+C39+C29+C47+C48+C31+C32</f>
        <v>13740725</v>
      </c>
      <c r="D15" s="249">
        <f>C15-B15</f>
        <v>-10420775</v>
      </c>
      <c r="E15" s="250">
        <f>C15/B15*100</f>
        <v>56.87033089832999</v>
      </c>
      <c r="F15" s="296">
        <f>F16+F17+F18+F30+F39+F29+F47+F48+F31+F32</f>
        <v>12804924</v>
      </c>
      <c r="G15" s="249">
        <f t="shared" si="0"/>
        <v>935801</v>
      </c>
      <c r="H15" s="251">
        <f t="shared" si="1"/>
        <v>107.30813396471545</v>
      </c>
      <c r="I15" s="330"/>
    </row>
    <row r="16" spans="1:9" ht="51.75" customHeight="1">
      <c r="A16" s="259" t="s">
        <v>109</v>
      </c>
      <c r="B16" s="289">
        <v>5871000</v>
      </c>
      <c r="C16" s="190">
        <f>'[1]1НМ1 15'!F14</f>
        <v>3448510</v>
      </c>
      <c r="D16" s="92">
        <f aca="true" t="shared" si="2" ref="D16:D48">C16-B16</f>
        <v>-2422490</v>
      </c>
      <c r="E16" s="93">
        <f aca="true" t="shared" si="3" ref="E16:E44">C16/B16*100</f>
        <v>58.73803440640436</v>
      </c>
      <c r="F16" s="100">
        <f>'[1]1-НМ1 14'!F14</f>
        <v>3036063</v>
      </c>
      <c r="G16" s="92">
        <f t="shared" si="0"/>
        <v>412447</v>
      </c>
      <c r="H16" s="126">
        <f t="shared" si="1"/>
        <v>113.58492890299048</v>
      </c>
      <c r="I16" s="15"/>
    </row>
    <row r="17" spans="1:8" ht="47.25" customHeight="1">
      <c r="A17" s="259" t="s">
        <v>49</v>
      </c>
      <c r="B17" s="289">
        <v>10172000</v>
      </c>
      <c r="C17" s="190">
        <f>'[1]1НМ1 15'!F28-'[1]1НМ1 15'!G28</f>
        <v>5005729</v>
      </c>
      <c r="D17" s="92">
        <f t="shared" si="2"/>
        <v>-5166271</v>
      </c>
      <c r="E17" s="93">
        <f t="shared" si="3"/>
        <v>49.210863153755405</v>
      </c>
      <c r="F17" s="100">
        <f>'[1]1-НМ1 14'!F26-'[1]1-НМ1 14'!G26</f>
        <v>4892718</v>
      </c>
      <c r="G17" s="92">
        <f t="shared" si="0"/>
        <v>113011</v>
      </c>
      <c r="H17" s="126">
        <f t="shared" si="1"/>
        <v>102.30977955402294</v>
      </c>
    </row>
    <row r="18" spans="1:8" ht="39.75" customHeight="1">
      <c r="A18" s="259" t="s">
        <v>70</v>
      </c>
      <c r="B18" s="290">
        <f>SUM(B19:B23)</f>
        <v>1150800</v>
      </c>
      <c r="C18" s="191">
        <f>SUM(C19:C23)</f>
        <v>633180</v>
      </c>
      <c r="D18" s="92">
        <f t="shared" si="2"/>
        <v>-517620</v>
      </c>
      <c r="E18" s="93">
        <f t="shared" si="3"/>
        <v>55.020855057351405</v>
      </c>
      <c r="F18" s="100">
        <f>SUM(F19:F23)</f>
        <v>713340</v>
      </c>
      <c r="G18" s="92">
        <f t="shared" si="0"/>
        <v>-80160</v>
      </c>
      <c r="H18" s="126">
        <f t="shared" si="1"/>
        <v>88.76272184372108</v>
      </c>
    </row>
    <row r="19" spans="1:8" ht="36.75" customHeight="1">
      <c r="A19" s="260" t="s">
        <v>65</v>
      </c>
      <c r="B19" s="291">
        <v>1400</v>
      </c>
      <c r="C19" s="192">
        <f>'[1]1НМ1 15'!F38</f>
        <v>1184</v>
      </c>
      <c r="D19" s="94">
        <f t="shared" si="2"/>
        <v>-216</v>
      </c>
      <c r="E19" s="95">
        <f t="shared" si="3"/>
        <v>84.57142857142857</v>
      </c>
      <c r="F19" s="101">
        <f>'[1]1-НМ1 14'!F36+'[1]1-НМ1 14'!F41</f>
        <v>818</v>
      </c>
      <c r="G19" s="94">
        <f t="shared" si="0"/>
        <v>366</v>
      </c>
      <c r="H19" s="129">
        <f t="shared" si="1"/>
        <v>144.74327628361857</v>
      </c>
    </row>
    <row r="20" spans="1:8" ht="36.75" customHeight="1">
      <c r="A20" s="260" t="s">
        <v>98</v>
      </c>
      <c r="B20" s="291"/>
      <c r="C20" s="192">
        <f>'[1]1НМ1 15'!F45+'[1]1НМ1 15'!F46+'[1]1НМ1 15'!F48+'[1]1НМ1 15'!F49</f>
        <v>0</v>
      </c>
      <c r="D20" s="94">
        <v>0</v>
      </c>
      <c r="E20" s="95">
        <v>0</v>
      </c>
      <c r="F20" s="101">
        <f>'[1]1-НМ1 14'!F43+'[1]1-НМ1 14'!F44+'[1]1-НМ1 14'!F46+'[1]1-НМ1 14'!F47</f>
        <v>0</v>
      </c>
      <c r="G20" s="94">
        <f t="shared" si="0"/>
        <v>0</v>
      </c>
      <c r="H20" s="127"/>
    </row>
    <row r="21" spans="1:8" ht="36.75" customHeight="1">
      <c r="A21" s="261" t="s">
        <v>66</v>
      </c>
      <c r="B21" s="291">
        <v>7100</v>
      </c>
      <c r="C21" s="192">
        <f>'[1]1НМ1 15'!F50</f>
        <v>488</v>
      </c>
      <c r="D21" s="94">
        <f t="shared" si="2"/>
        <v>-6612</v>
      </c>
      <c r="E21" s="95">
        <f t="shared" si="3"/>
        <v>6.873239436619719</v>
      </c>
      <c r="F21" s="101">
        <f>'[1]1-НМ1 14'!F48</f>
        <v>427</v>
      </c>
      <c r="G21" s="94">
        <f t="shared" si="0"/>
        <v>61</v>
      </c>
      <c r="H21" s="127">
        <f>C21/F21*100</f>
        <v>114.28571428571428</v>
      </c>
    </row>
    <row r="22" spans="1:8" ht="41.25" customHeight="1">
      <c r="A22" s="261" t="s">
        <v>67</v>
      </c>
      <c r="B22" s="291">
        <v>344300</v>
      </c>
      <c r="C22" s="192">
        <f>'[1]1НМ1 15'!F51</f>
        <v>187831</v>
      </c>
      <c r="D22" s="94">
        <f t="shared" si="2"/>
        <v>-156469</v>
      </c>
      <c r="E22" s="95">
        <f t="shared" si="3"/>
        <v>54.55445832123148</v>
      </c>
      <c r="F22" s="101">
        <f>'[1]1-НМ1 14'!F49</f>
        <v>207527</v>
      </c>
      <c r="G22" s="94">
        <f t="shared" si="0"/>
        <v>-19696</v>
      </c>
      <c r="H22" s="127">
        <f>C22/F22*100</f>
        <v>90.50918675642205</v>
      </c>
    </row>
    <row r="23" spans="1:8" ht="48.75" customHeight="1">
      <c r="A23" s="261" t="s">
        <v>9</v>
      </c>
      <c r="B23" s="292">
        <f>B26+B27+B28</f>
        <v>798000</v>
      </c>
      <c r="C23" s="192">
        <f>C26+C27</f>
        <v>443677</v>
      </c>
      <c r="D23" s="94">
        <f t="shared" si="2"/>
        <v>-354323</v>
      </c>
      <c r="E23" s="95">
        <f t="shared" si="3"/>
        <v>55.59862155388471</v>
      </c>
      <c r="F23" s="101">
        <f>F25+F26+F27+F28</f>
        <v>504568</v>
      </c>
      <c r="G23" s="94">
        <f t="shared" si="0"/>
        <v>-60891</v>
      </c>
      <c r="H23" s="127">
        <f>C23/F23*100</f>
        <v>87.93205276593045</v>
      </c>
    </row>
    <row r="24" spans="1:8" ht="48" customHeight="1">
      <c r="A24" s="261" t="s">
        <v>105</v>
      </c>
      <c r="B24" s="291"/>
      <c r="C24" s="192"/>
      <c r="D24" s="94"/>
      <c r="E24" s="95"/>
      <c r="F24" s="101"/>
      <c r="G24" s="94"/>
      <c r="H24" s="127"/>
    </row>
    <row r="25" spans="1:8" ht="0.75" customHeight="1" hidden="1">
      <c r="A25" s="262" t="s">
        <v>106</v>
      </c>
      <c r="B25" s="291"/>
      <c r="C25" s="192" t="s">
        <v>11</v>
      </c>
      <c r="D25" s="94" t="e">
        <f t="shared" si="2"/>
        <v>#VALUE!</v>
      </c>
      <c r="E25" s="95" t="e">
        <f t="shared" si="3"/>
        <v>#VALUE!</v>
      </c>
      <c r="F25" s="101"/>
      <c r="G25" s="94" t="e">
        <f>C25-F25</f>
        <v>#VALUE!</v>
      </c>
      <c r="H25" s="127" t="e">
        <f>C25/F25*100</f>
        <v>#VALUE!</v>
      </c>
    </row>
    <row r="26" spans="1:8" ht="48.75" customHeight="1">
      <c r="A26" s="262" t="s">
        <v>10</v>
      </c>
      <c r="B26" s="291">
        <v>798000</v>
      </c>
      <c r="C26" s="192">
        <f>'[1]1НМ1 15'!F52</f>
        <v>444267</v>
      </c>
      <c r="D26" s="94">
        <f t="shared" si="2"/>
        <v>-353733</v>
      </c>
      <c r="E26" s="95">
        <f t="shared" si="3"/>
        <v>55.67255639097745</v>
      </c>
      <c r="F26" s="101">
        <f>'[1]1-НМ1 14'!F50</f>
        <v>504568</v>
      </c>
      <c r="G26" s="94">
        <f>C26-F26</f>
        <v>-60301</v>
      </c>
      <c r="H26" s="127">
        <f>C26/F26*100</f>
        <v>88.04898447781072</v>
      </c>
    </row>
    <row r="27" spans="1:8" ht="48" customHeight="1">
      <c r="A27" s="262" t="s">
        <v>107</v>
      </c>
      <c r="B27" s="291"/>
      <c r="C27" s="192">
        <f>'[1]1НМ1 15'!F54</f>
        <v>-590</v>
      </c>
      <c r="D27" s="94">
        <f t="shared" si="2"/>
        <v>-590</v>
      </c>
      <c r="E27" s="95" t="e">
        <f t="shared" si="3"/>
        <v>#DIV/0!</v>
      </c>
      <c r="F27" s="101">
        <f>'[1]1-НМ1 14'!F52</f>
        <v>0</v>
      </c>
      <c r="G27" s="94">
        <f>C27-F27</f>
        <v>-590</v>
      </c>
      <c r="H27" s="127"/>
    </row>
    <row r="28" spans="1:8" ht="48.75" customHeight="1" hidden="1">
      <c r="A28" s="262" t="s">
        <v>108</v>
      </c>
      <c r="B28" s="291"/>
      <c r="C28" s="192">
        <f>'[1]1НМ1 15'!F56</f>
        <v>0</v>
      </c>
      <c r="D28" s="94"/>
      <c r="E28" s="95"/>
      <c r="F28" s="101"/>
      <c r="G28" s="94"/>
      <c r="H28" s="127"/>
    </row>
    <row r="29" spans="1:8" ht="56.25" customHeight="1">
      <c r="A29" s="263" t="s">
        <v>110</v>
      </c>
      <c r="B29" s="293">
        <v>3008000</v>
      </c>
      <c r="C29" s="190">
        <f>'[1]1-НМ4 15'!F7-'[1]1-НМ4 15'!G7</f>
        <v>2274035</v>
      </c>
      <c r="D29" s="106">
        <f t="shared" si="2"/>
        <v>-733965</v>
      </c>
      <c r="E29" s="107">
        <f t="shared" si="3"/>
        <v>75.59956781914894</v>
      </c>
      <c r="F29" s="222">
        <f>'[1]1-НМ4 14'!F7-'[1]1-НМ4 14'!G7</f>
        <v>1966300</v>
      </c>
      <c r="G29" s="106">
        <f>C29-F29</f>
        <v>307735</v>
      </c>
      <c r="H29" s="128">
        <f>C29/F29*100</f>
        <v>115.65046025530184</v>
      </c>
    </row>
    <row r="30" spans="1:8" ht="41.25" customHeight="1" hidden="1">
      <c r="A30" s="259" t="s">
        <v>52</v>
      </c>
      <c r="B30" s="290">
        <f>B34+B35+B38</f>
        <v>3847000</v>
      </c>
      <c r="C30" s="191">
        <f>C34+C35+C38</f>
        <v>2333127</v>
      </c>
      <c r="D30" s="92">
        <f t="shared" si="2"/>
        <v>-1513873</v>
      </c>
      <c r="E30" s="93">
        <f t="shared" si="3"/>
        <v>60.64795944892124</v>
      </c>
      <c r="F30" s="100">
        <f>F34+F35+F38</f>
        <v>2126718</v>
      </c>
      <c r="G30" s="106">
        <f>C30-F30</f>
        <v>206409</v>
      </c>
      <c r="H30" s="128">
        <f aca="true" t="shared" si="4" ref="H30:H50">C30/F30*100</f>
        <v>109.70551807997111</v>
      </c>
    </row>
    <row r="31" spans="1:8" ht="41.25" customHeight="1">
      <c r="A31" s="264" t="s">
        <v>4</v>
      </c>
      <c r="B31" s="290"/>
      <c r="C31" s="191">
        <f>'[1]1-НМ4 15'!F23-'[1]1-НМ4 15'!G23</f>
        <v>-6</v>
      </c>
      <c r="D31" s="92"/>
      <c r="E31" s="93"/>
      <c r="F31" s="100">
        <f>'[1]1-НМ4 14'!F23-'[1]1-НМ4 14'!G23</f>
        <v>219</v>
      </c>
      <c r="G31" s="106"/>
      <c r="H31" s="128"/>
    </row>
    <row r="32" spans="1:8" ht="56.25" customHeight="1">
      <c r="A32" s="264" t="str">
        <f>'[1]местн'!$A$29</f>
        <v>Единый налог, взимаемый в связи с применением патентной системы налогообложения</v>
      </c>
      <c r="B32" s="290"/>
      <c r="C32" s="191">
        <f>'[1]1-НМ4 15'!F27-'[1]1-НМ4 15'!G27+'[1]1-НМ4 15'!F34-'[1]1-НМ4 15'!G34</f>
        <v>0</v>
      </c>
      <c r="D32" s="92"/>
      <c r="E32" s="93"/>
      <c r="F32" s="100">
        <f>'[1]1-НМ4 14'!F27-'[1]1-НМ4 14'!G27+'[1]1-НМ4 14'!F32-'[1]1-НМ4 14'!G32</f>
        <v>-8</v>
      </c>
      <c r="G32" s="106"/>
      <c r="H32" s="128"/>
    </row>
    <row r="33" spans="1:8" ht="56.25" customHeight="1">
      <c r="A33" s="264" t="s">
        <v>52</v>
      </c>
      <c r="B33" s="290">
        <f>B34+B35+B38</f>
        <v>3847000</v>
      </c>
      <c r="C33" s="254">
        <f>C34+C35+C38</f>
        <v>2333127</v>
      </c>
      <c r="D33" s="92">
        <f>C33-B33</f>
        <v>-1513873</v>
      </c>
      <c r="E33" s="93">
        <f>C33/B33*100</f>
        <v>60.64795944892124</v>
      </c>
      <c r="F33" s="254">
        <f>F34+F35+F38</f>
        <v>2126718</v>
      </c>
      <c r="G33" s="106">
        <f>C33-F33</f>
        <v>206409</v>
      </c>
      <c r="H33" s="128">
        <f>C33/F33*100</f>
        <v>109.70551807997111</v>
      </c>
    </row>
    <row r="34" spans="1:8" ht="39.75" customHeight="1">
      <c r="A34" s="260" t="s">
        <v>38</v>
      </c>
      <c r="B34" s="291">
        <v>2737000</v>
      </c>
      <c r="C34" s="192">
        <f>'[1]1НМ1 15'!F94-'[1]1НМ1 15'!G94</f>
        <v>1737967</v>
      </c>
      <c r="D34" s="94">
        <f>C34-B34</f>
        <v>-999033</v>
      </c>
      <c r="E34" s="95">
        <f>C34/B34*100</f>
        <v>63.49897698209719</v>
      </c>
      <c r="F34" s="101">
        <f>'[1]1-НМ1 14'!F83-'[1]1-НМ1 14'!G83</f>
        <v>1635107</v>
      </c>
      <c r="G34" s="94">
        <f aca="true" t="shared" si="5" ref="G34:G50">C34-F34</f>
        <v>102860</v>
      </c>
      <c r="H34" s="127">
        <f t="shared" si="4"/>
        <v>106.29071981222025</v>
      </c>
    </row>
    <row r="35" spans="1:8" ht="36.75" customHeight="1">
      <c r="A35" s="260" t="s">
        <v>81</v>
      </c>
      <c r="B35" s="292">
        <v>1109000</v>
      </c>
      <c r="C35" s="192">
        <f>C36+C37</f>
        <v>593670</v>
      </c>
      <c r="D35" s="94">
        <f t="shared" si="2"/>
        <v>-515330</v>
      </c>
      <c r="E35" s="95">
        <f>C35/B35*100</f>
        <v>53.53201082055906</v>
      </c>
      <c r="F35" s="101">
        <f>F36+F37</f>
        <v>489830</v>
      </c>
      <c r="G35" s="94">
        <f t="shared" si="5"/>
        <v>103840</v>
      </c>
      <c r="H35" s="127">
        <f t="shared" si="4"/>
        <v>121.1991915562542</v>
      </c>
    </row>
    <row r="36" spans="1:8" ht="36.75" customHeight="1">
      <c r="A36" s="260" t="s">
        <v>96</v>
      </c>
      <c r="B36" s="291"/>
      <c r="C36" s="192">
        <f>'[1]1НМ1 15'!F100</f>
        <v>342225</v>
      </c>
      <c r="D36" s="94">
        <f t="shared" si="2"/>
        <v>342225</v>
      </c>
      <c r="E36" s="95"/>
      <c r="F36" s="101">
        <f>'[1]1-НМ1 14'!F89</f>
        <v>291755</v>
      </c>
      <c r="G36" s="94">
        <f t="shared" si="5"/>
        <v>50470</v>
      </c>
      <c r="H36" s="127">
        <f t="shared" si="4"/>
        <v>117.29876094668472</v>
      </c>
    </row>
    <row r="37" spans="1:8" ht="27.75">
      <c r="A37" s="260" t="s">
        <v>97</v>
      </c>
      <c r="B37" s="291"/>
      <c r="C37" s="192">
        <f>'[1]1НМ1 15'!F101</f>
        <v>251445</v>
      </c>
      <c r="D37" s="94">
        <f t="shared" si="2"/>
        <v>251445</v>
      </c>
      <c r="E37" s="95"/>
      <c r="F37" s="101">
        <f>'[1]1-НМ1 14'!F90</f>
        <v>198075</v>
      </c>
      <c r="G37" s="94">
        <f t="shared" si="5"/>
        <v>53370</v>
      </c>
      <c r="H37" s="127">
        <f t="shared" si="4"/>
        <v>126.94433926542976</v>
      </c>
    </row>
    <row r="38" spans="1:8" ht="39" customHeight="1">
      <c r="A38" s="260" t="s">
        <v>57</v>
      </c>
      <c r="B38" s="291">
        <v>1000</v>
      </c>
      <c r="C38" s="192">
        <f>'[1]1НМ1 15'!F102</f>
        <v>1490</v>
      </c>
      <c r="D38" s="94">
        <f t="shared" si="2"/>
        <v>490</v>
      </c>
      <c r="E38" s="95"/>
      <c r="F38" s="101">
        <f>'[1]1-НМ1 14'!F91</f>
        <v>1781</v>
      </c>
      <c r="G38" s="94">
        <f t="shared" si="5"/>
        <v>-291</v>
      </c>
      <c r="H38" s="127">
        <f t="shared" si="4"/>
        <v>83.6608646827625</v>
      </c>
    </row>
    <row r="39" spans="1:8" ht="41.25" customHeight="1">
      <c r="A39" s="259" t="s">
        <v>28</v>
      </c>
      <c r="B39" s="290">
        <f>B40+B44</f>
        <v>110000</v>
      </c>
      <c r="C39" s="191">
        <f>C40+C44</f>
        <v>45775</v>
      </c>
      <c r="D39" s="92">
        <f t="shared" si="2"/>
        <v>-64225</v>
      </c>
      <c r="E39" s="93">
        <f t="shared" si="3"/>
        <v>41.61363636363637</v>
      </c>
      <c r="F39" s="100">
        <f>F40+F44</f>
        <v>69354</v>
      </c>
      <c r="G39" s="106">
        <f t="shared" si="5"/>
        <v>-23579</v>
      </c>
      <c r="H39" s="128">
        <f t="shared" si="4"/>
        <v>66.00196095394641</v>
      </c>
    </row>
    <row r="40" spans="1:8" ht="44.25" customHeight="1">
      <c r="A40" s="265" t="s">
        <v>0</v>
      </c>
      <c r="B40" s="291">
        <v>87000</v>
      </c>
      <c r="C40" s="192">
        <f>C41+C42+C43</f>
        <v>40910</v>
      </c>
      <c r="D40" s="94">
        <f t="shared" si="2"/>
        <v>-46090</v>
      </c>
      <c r="E40" s="95">
        <f t="shared" si="3"/>
        <v>47.02298850574713</v>
      </c>
      <c r="F40" s="101">
        <f>F41+F42+F43</f>
        <v>56331</v>
      </c>
      <c r="G40" s="94">
        <f t="shared" si="5"/>
        <v>-15421</v>
      </c>
      <c r="H40" s="127">
        <f t="shared" si="4"/>
        <v>72.62430988265787</v>
      </c>
    </row>
    <row r="41" spans="1:8" ht="44.25" customHeight="1">
      <c r="A41" s="265" t="s">
        <v>105</v>
      </c>
      <c r="B41" s="291"/>
      <c r="C41" s="192"/>
      <c r="D41" s="94"/>
      <c r="E41" s="95"/>
      <c r="F41" s="101"/>
      <c r="G41" s="94"/>
      <c r="H41" s="127"/>
    </row>
    <row r="42" spans="1:8" ht="63" customHeight="1">
      <c r="A42" s="266" t="s">
        <v>99</v>
      </c>
      <c r="B42" s="291"/>
      <c r="C42" s="192">
        <f>'[1]1НМ1 15'!F131</f>
        <v>26443</v>
      </c>
      <c r="D42" s="94">
        <f t="shared" si="2"/>
        <v>26443</v>
      </c>
      <c r="E42" s="95"/>
      <c r="F42" s="101">
        <f>'[1]1-НМ1 14'!F115</f>
        <v>27666</v>
      </c>
      <c r="G42" s="94">
        <f t="shared" si="5"/>
        <v>-1223</v>
      </c>
      <c r="H42" s="127">
        <f t="shared" si="4"/>
        <v>95.57941155208559</v>
      </c>
    </row>
    <row r="43" spans="1:8" ht="44.25" customHeight="1">
      <c r="A43" s="266" t="s">
        <v>100</v>
      </c>
      <c r="B43" s="291"/>
      <c r="C43" s="192">
        <f>'[1]1НМ1 15'!F132</f>
        <v>14467</v>
      </c>
      <c r="D43" s="94">
        <f t="shared" si="2"/>
        <v>14467</v>
      </c>
      <c r="E43" s="95"/>
      <c r="F43" s="101">
        <f>'[1]1-НМ1 14'!F116</f>
        <v>28665</v>
      </c>
      <c r="G43" s="94">
        <f t="shared" si="5"/>
        <v>-14198</v>
      </c>
      <c r="H43" s="127">
        <f t="shared" si="4"/>
        <v>50.46921332635619</v>
      </c>
    </row>
    <row r="44" spans="1:8" ht="55.5">
      <c r="A44" s="267" t="s">
        <v>88</v>
      </c>
      <c r="B44" s="291">
        <v>23000</v>
      </c>
      <c r="C44" s="192">
        <f>C45+C46</f>
        <v>4865</v>
      </c>
      <c r="D44" s="94">
        <f t="shared" si="2"/>
        <v>-18135</v>
      </c>
      <c r="E44" s="95">
        <f t="shared" si="3"/>
        <v>21.15217391304348</v>
      </c>
      <c r="F44" s="101">
        <f>F45+F46</f>
        <v>13023</v>
      </c>
      <c r="G44" s="94">
        <f t="shared" si="5"/>
        <v>-8158</v>
      </c>
      <c r="H44" s="127"/>
    </row>
    <row r="45" spans="1:8" ht="27.75">
      <c r="A45" s="267" t="s">
        <v>101</v>
      </c>
      <c r="B45" s="291"/>
      <c r="C45" s="192">
        <f>'[1]1НМ1 15'!F144</f>
        <v>873</v>
      </c>
      <c r="D45" s="94">
        <f t="shared" si="2"/>
        <v>873</v>
      </c>
      <c r="E45" s="95"/>
      <c r="F45" s="101">
        <f>'[1]1-НМ1 14'!F128</f>
        <v>808</v>
      </c>
      <c r="G45" s="94">
        <f t="shared" si="5"/>
        <v>65</v>
      </c>
      <c r="H45" s="127">
        <f t="shared" si="4"/>
        <v>108.04455445544554</v>
      </c>
    </row>
    <row r="46" spans="1:8" ht="27.75">
      <c r="A46" s="267" t="s">
        <v>102</v>
      </c>
      <c r="B46" s="291"/>
      <c r="C46" s="192">
        <f>'[1]1НМ1 15'!F145+'[1]1НМ1 15'!F146</f>
        <v>3992</v>
      </c>
      <c r="D46" s="94">
        <f t="shared" si="2"/>
        <v>3992</v>
      </c>
      <c r="E46" s="95"/>
      <c r="F46" s="101">
        <f>'[1]1-НМ1 14'!F129+'[1]1-НМ1 14'!F130</f>
        <v>12215</v>
      </c>
      <c r="G46" s="94">
        <f t="shared" si="5"/>
        <v>-8223</v>
      </c>
      <c r="H46" s="127"/>
    </row>
    <row r="47" spans="1:8" ht="47.25" customHeight="1">
      <c r="A47" s="268" t="s">
        <v>85</v>
      </c>
      <c r="B47" s="293"/>
      <c r="C47" s="193">
        <f>'[1]1НМ1 15'!F147-'[1]1НМ1 15'!G147</f>
        <v>140</v>
      </c>
      <c r="D47" s="106">
        <f t="shared" si="2"/>
        <v>140</v>
      </c>
      <c r="E47" s="131"/>
      <c r="F47" s="100">
        <f>'[1]1-НМ1 14'!F131-'[1]1-НМ1 14'!G131</f>
        <v>10</v>
      </c>
      <c r="G47" s="106">
        <f t="shared" si="5"/>
        <v>130</v>
      </c>
      <c r="H47" s="128"/>
    </row>
    <row r="48" spans="1:8" ht="58.5" customHeight="1">
      <c r="A48" s="269" t="s">
        <v>55</v>
      </c>
      <c r="B48" s="293">
        <v>2700</v>
      </c>
      <c r="C48" s="193">
        <f>'[1]1НМ1 15'!F164-'[1]1НМ1 15'!G164</f>
        <v>235</v>
      </c>
      <c r="D48" s="106">
        <f t="shared" si="2"/>
        <v>-2465</v>
      </c>
      <c r="E48" s="107"/>
      <c r="F48" s="100">
        <f>'[1]1-НМ1 14'!F148-'[1]1-НМ1 14'!G148</f>
        <v>210</v>
      </c>
      <c r="G48" s="106">
        <f t="shared" si="5"/>
        <v>25</v>
      </c>
      <c r="H48" s="128">
        <f t="shared" si="4"/>
        <v>111.90476190476191</v>
      </c>
    </row>
    <row r="49" spans="1:8" s="18" customFormat="1" ht="58.5" customHeight="1">
      <c r="A49" s="270" t="s">
        <v>103</v>
      </c>
      <c r="B49" s="293"/>
      <c r="C49" s="194">
        <f>'[1]1НМ1 15'!F279-'[1]1НМ1 15'!G279</f>
        <v>1014</v>
      </c>
      <c r="D49" s="106">
        <f>C49-B49</f>
        <v>1014</v>
      </c>
      <c r="E49" s="107"/>
      <c r="F49" s="213">
        <f>'[1]1-НМ1 14'!F237</f>
        <v>932</v>
      </c>
      <c r="G49" s="106">
        <f t="shared" si="5"/>
        <v>82</v>
      </c>
      <c r="H49" s="128">
        <f t="shared" si="4"/>
        <v>108.79828326180257</v>
      </c>
    </row>
    <row r="50" spans="1:8" s="18" customFormat="1" ht="58.5" customHeight="1" thickBot="1">
      <c r="A50" s="271" t="s">
        <v>89</v>
      </c>
      <c r="B50" s="294"/>
      <c r="C50" s="195">
        <f>'[1]1НМ1 15'!F297-'[1]1НМ1 15'!G297</f>
        <v>31</v>
      </c>
      <c r="D50" s="132">
        <f>C50-B50</f>
        <v>31</v>
      </c>
      <c r="E50" s="130"/>
      <c r="F50" s="295">
        <f>'[1]1-НМ1 14'!F250-'[1]1-НМ1 14'!G250</f>
        <v>79</v>
      </c>
      <c r="G50" s="132">
        <f t="shared" si="5"/>
        <v>-48</v>
      </c>
      <c r="H50" s="133">
        <f t="shared" si="4"/>
        <v>39.24050632911392</v>
      </c>
    </row>
    <row r="51" spans="1:8" ht="30">
      <c r="A51" s="39"/>
      <c r="B51" s="122"/>
      <c r="C51" s="196"/>
      <c r="D51" s="20"/>
      <c r="E51" s="21"/>
      <c r="F51" s="28"/>
      <c r="G51" s="20"/>
      <c r="H51" s="2"/>
    </row>
    <row r="52" spans="1:8" ht="25.5">
      <c r="A52" s="63"/>
      <c r="B52" s="235"/>
      <c r="C52" s="196"/>
      <c r="D52" s="20"/>
      <c r="E52" s="21"/>
      <c r="F52" s="28"/>
      <c r="G52" s="20"/>
      <c r="H52" s="2"/>
    </row>
    <row r="53" spans="1:8" ht="25.5">
      <c r="A53" s="63"/>
      <c r="B53" s="235"/>
      <c r="C53" s="196"/>
      <c r="D53" s="20"/>
      <c r="E53" s="21"/>
      <c r="F53" s="28"/>
      <c r="G53" s="20"/>
      <c r="H53" s="2"/>
    </row>
    <row r="54" spans="1:8" ht="20.25">
      <c r="A54" s="31"/>
      <c r="B54" s="235"/>
      <c r="C54" s="196"/>
      <c r="D54" s="20"/>
      <c r="E54" s="21"/>
      <c r="F54" s="28"/>
      <c r="G54" s="20"/>
      <c r="H54" s="2"/>
    </row>
    <row r="55" spans="1:8" ht="16.5">
      <c r="A55" s="3"/>
      <c r="B55" s="236"/>
      <c r="C55" s="197"/>
      <c r="D55" s="19"/>
      <c r="E55" s="22"/>
      <c r="F55" s="28"/>
      <c r="G55" s="19"/>
      <c r="H55" s="3"/>
    </row>
    <row r="56" spans="1:8" ht="16.5">
      <c r="A56" s="3"/>
      <c r="B56" s="236"/>
      <c r="C56" s="197"/>
      <c r="D56" s="19"/>
      <c r="E56" s="22"/>
      <c r="F56" s="28"/>
      <c r="G56" s="19"/>
      <c r="H56" s="3"/>
    </row>
    <row r="57" spans="1:8" ht="16.5">
      <c r="A57" s="3"/>
      <c r="B57" s="236"/>
      <c r="C57" s="197"/>
      <c r="D57" s="19"/>
      <c r="E57" s="22"/>
      <c r="F57" s="28"/>
      <c r="G57" s="19"/>
      <c r="H57" s="3"/>
    </row>
    <row r="58" spans="1:8" ht="16.5">
      <c r="A58" s="3"/>
      <c r="B58" s="236"/>
      <c r="C58" s="197"/>
      <c r="D58" s="19"/>
      <c r="E58" s="22"/>
      <c r="F58" s="28"/>
      <c r="G58" s="19"/>
      <c r="H58" s="3"/>
    </row>
    <row r="59" spans="1:8" ht="16.5">
      <c r="A59" s="3"/>
      <c r="B59" s="236"/>
      <c r="C59" s="197"/>
      <c r="D59" s="19"/>
      <c r="E59" s="22"/>
      <c r="F59" s="28"/>
      <c r="G59" s="19"/>
      <c r="H59" s="3"/>
    </row>
    <row r="60" spans="1:8" ht="16.5">
      <c r="A60" s="3"/>
      <c r="B60" s="236"/>
      <c r="C60" s="197"/>
      <c r="D60" s="19"/>
      <c r="E60" s="22"/>
      <c r="F60" s="28"/>
      <c r="G60" s="19"/>
      <c r="H60" s="3"/>
    </row>
    <row r="61" spans="1:8" ht="16.5">
      <c r="A61" s="3"/>
      <c r="B61" s="236"/>
      <c r="C61" s="197"/>
      <c r="D61" s="19"/>
      <c r="E61" s="22"/>
      <c r="F61" s="28"/>
      <c r="G61" s="19"/>
      <c r="H61" s="3"/>
    </row>
    <row r="62" spans="1:8" ht="16.5">
      <c r="A62" s="3"/>
      <c r="B62" s="236"/>
      <c r="C62" s="197"/>
      <c r="D62" s="19"/>
      <c r="E62" s="22"/>
      <c r="F62" s="28"/>
      <c r="G62" s="19"/>
      <c r="H62" s="3"/>
    </row>
    <row r="63" spans="1:8" ht="16.5">
      <c r="A63" s="3"/>
      <c r="B63" s="236"/>
      <c r="C63" s="197"/>
      <c r="D63" s="19"/>
      <c r="E63" s="22"/>
      <c r="F63" s="28"/>
      <c r="G63" s="19"/>
      <c r="H63" s="3"/>
    </row>
    <row r="64" spans="1:8" ht="16.5">
      <c r="A64" s="3"/>
      <c r="B64" s="236"/>
      <c r="C64" s="197"/>
      <c r="D64" s="19"/>
      <c r="E64" s="22"/>
      <c r="F64" s="28"/>
      <c r="G64" s="19"/>
      <c r="H64" s="3"/>
    </row>
    <row r="65" spans="1:8" ht="16.5">
      <c r="A65" s="3"/>
      <c r="B65" s="236"/>
      <c r="C65" s="197"/>
      <c r="D65" s="19"/>
      <c r="E65" s="22"/>
      <c r="F65" s="28"/>
      <c r="G65" s="19"/>
      <c r="H65" s="3"/>
    </row>
    <row r="66" spans="1:8" ht="16.5">
      <c r="A66" s="3"/>
      <c r="B66" s="236"/>
      <c r="C66" s="197"/>
      <c r="D66" s="19"/>
      <c r="E66" s="22"/>
      <c r="F66" s="28"/>
      <c r="G66" s="19"/>
      <c r="H66" s="3"/>
    </row>
    <row r="67" spans="1:8" ht="16.5">
      <c r="A67" s="3"/>
      <c r="B67" s="236"/>
      <c r="C67" s="197"/>
      <c r="D67" s="19"/>
      <c r="E67" s="22"/>
      <c r="F67" s="28"/>
      <c r="G67" s="19"/>
      <c r="H67" s="3"/>
    </row>
    <row r="68" spans="1:8" ht="16.5">
      <c r="A68" s="3"/>
      <c r="B68" s="236"/>
      <c r="C68" s="197"/>
      <c r="D68" s="19"/>
      <c r="E68" s="22"/>
      <c r="F68" s="28"/>
      <c r="G68" s="19"/>
      <c r="H68" s="3"/>
    </row>
    <row r="69" spans="1:8" ht="16.5">
      <c r="A69" s="3"/>
      <c r="B69" s="236"/>
      <c r="C69" s="197"/>
      <c r="D69" s="19"/>
      <c r="E69" s="22"/>
      <c r="F69" s="28"/>
      <c r="G69" s="19"/>
      <c r="H69" s="3"/>
    </row>
    <row r="70" spans="1:8" ht="16.5">
      <c r="A70" s="3"/>
      <c r="B70" s="236"/>
      <c r="C70" s="197"/>
      <c r="D70" s="19"/>
      <c r="E70" s="22"/>
      <c r="F70" s="28"/>
      <c r="G70" s="19"/>
      <c r="H70" s="3"/>
    </row>
    <row r="71" spans="1:8" ht="16.5">
      <c r="A71" s="3"/>
      <c r="B71" s="236"/>
      <c r="C71" s="197"/>
      <c r="D71" s="19"/>
      <c r="E71" s="22"/>
      <c r="F71" s="28"/>
      <c r="G71" s="19"/>
      <c r="H71" s="3"/>
    </row>
    <row r="72" spans="1:8" ht="16.5">
      <c r="A72" s="3"/>
      <c r="B72" s="236"/>
      <c r="C72" s="197"/>
      <c r="D72" s="19"/>
      <c r="E72" s="22"/>
      <c r="F72" s="28"/>
      <c r="G72" s="19"/>
      <c r="H72" s="3"/>
    </row>
    <row r="73" spans="1:8" ht="16.5">
      <c r="A73" s="3"/>
      <c r="B73" s="236"/>
      <c r="C73" s="197"/>
      <c r="D73" s="19"/>
      <c r="E73" s="22"/>
      <c r="F73" s="28"/>
      <c r="G73" s="19"/>
      <c r="H73" s="3"/>
    </row>
    <row r="74" spans="1:8" ht="16.5">
      <c r="A74" s="3"/>
      <c r="B74" s="236"/>
      <c r="C74" s="197"/>
      <c r="D74" s="19"/>
      <c r="E74" s="22"/>
      <c r="F74" s="28"/>
      <c r="G74" s="19"/>
      <c r="H74" s="3"/>
    </row>
    <row r="75" spans="1:8" ht="16.5">
      <c r="A75" s="3"/>
      <c r="B75" s="236"/>
      <c r="C75" s="197"/>
      <c r="D75" s="19"/>
      <c r="E75" s="22"/>
      <c r="F75" s="28"/>
      <c r="G75" s="19"/>
      <c r="H75" s="3"/>
    </row>
    <row r="76" spans="1:8" ht="16.5">
      <c r="A76" s="3"/>
      <c r="B76" s="236"/>
      <c r="C76" s="197"/>
      <c r="D76" s="19"/>
      <c r="E76" s="22"/>
      <c r="F76" s="28"/>
      <c r="G76" s="19"/>
      <c r="H76" s="3"/>
    </row>
    <row r="77" spans="1:8" ht="16.5">
      <c r="A77" s="3"/>
      <c r="B77" s="236"/>
      <c r="C77" s="197"/>
      <c r="D77" s="19"/>
      <c r="E77" s="22"/>
      <c r="F77" s="28"/>
      <c r="G77" s="19"/>
      <c r="H77" s="3"/>
    </row>
    <row r="78" spans="1:8" ht="16.5">
      <c r="A78" s="3"/>
      <c r="B78" s="236"/>
      <c r="C78" s="197"/>
      <c r="D78" s="19"/>
      <c r="E78" s="22"/>
      <c r="F78" s="28"/>
      <c r="G78" s="19"/>
      <c r="H78" s="3"/>
    </row>
    <row r="79" spans="1:8" ht="16.5">
      <c r="A79" s="3"/>
      <c r="B79" s="236"/>
      <c r="C79" s="197"/>
      <c r="D79" s="19"/>
      <c r="E79" s="22"/>
      <c r="F79" s="28"/>
      <c r="G79" s="19"/>
      <c r="H79" s="3"/>
    </row>
    <row r="80" spans="1:8" ht="16.5">
      <c r="A80" s="3"/>
      <c r="B80" s="236"/>
      <c r="C80" s="197"/>
      <c r="D80" s="19"/>
      <c r="E80" s="22"/>
      <c r="F80" s="28"/>
      <c r="G80" s="19"/>
      <c r="H80" s="3"/>
    </row>
    <row r="81" spans="1:8" ht="16.5">
      <c r="A81" s="3"/>
      <c r="B81" s="236"/>
      <c r="C81" s="197"/>
      <c r="D81" s="19"/>
      <c r="E81" s="22"/>
      <c r="F81" s="28"/>
      <c r="G81" s="19"/>
      <c r="H81" s="3"/>
    </row>
    <row r="82" spans="1:8" ht="16.5">
      <c r="A82" s="3"/>
      <c r="B82" s="236"/>
      <c r="C82" s="197"/>
      <c r="D82" s="19"/>
      <c r="E82" s="22"/>
      <c r="F82" s="28"/>
      <c r="G82" s="19"/>
      <c r="H82" s="3"/>
    </row>
    <row r="83" spans="1:8" ht="16.5">
      <c r="A83" s="3"/>
      <c r="B83" s="236"/>
      <c r="C83" s="197"/>
      <c r="D83" s="19"/>
      <c r="E83" s="22"/>
      <c r="F83" s="28"/>
      <c r="G83" s="19"/>
      <c r="H83" s="3"/>
    </row>
    <row r="84" spans="1:8" ht="16.5">
      <c r="A84" s="3"/>
      <c r="B84" s="236"/>
      <c r="C84" s="197"/>
      <c r="D84" s="19"/>
      <c r="E84" s="22"/>
      <c r="F84" s="28"/>
      <c r="G84" s="19"/>
      <c r="H84" s="3"/>
    </row>
    <row r="85" spans="1:8" ht="16.5">
      <c r="A85" s="3"/>
      <c r="B85" s="236"/>
      <c r="C85" s="197"/>
      <c r="D85" s="19"/>
      <c r="E85" s="22"/>
      <c r="F85" s="28"/>
      <c r="G85" s="19"/>
      <c r="H85" s="3"/>
    </row>
    <row r="86" spans="1:8" ht="16.5">
      <c r="A86" s="3"/>
      <c r="B86" s="236"/>
      <c r="C86" s="197"/>
      <c r="D86" s="19"/>
      <c r="E86" s="22"/>
      <c r="F86" s="28"/>
      <c r="G86" s="19"/>
      <c r="H86" s="3"/>
    </row>
    <row r="87" spans="1:8" ht="16.5">
      <c r="A87" s="3"/>
      <c r="B87" s="236"/>
      <c r="C87" s="197"/>
      <c r="D87" s="19"/>
      <c r="E87" s="22"/>
      <c r="F87" s="28"/>
      <c r="G87" s="19"/>
      <c r="H87" s="3"/>
    </row>
    <row r="88" spans="1:8" ht="16.5">
      <c r="A88" s="3"/>
      <c r="B88" s="236"/>
      <c r="C88" s="197"/>
      <c r="D88" s="19"/>
      <c r="E88" s="22"/>
      <c r="F88" s="28"/>
      <c r="G88" s="19"/>
      <c r="H88" s="3"/>
    </row>
    <row r="89" spans="1:8" ht="16.5">
      <c r="A89" s="3"/>
      <c r="B89" s="236"/>
      <c r="C89" s="197"/>
      <c r="D89" s="19"/>
      <c r="E89" s="22"/>
      <c r="F89" s="28"/>
      <c r="G89" s="19"/>
      <c r="H89" s="3"/>
    </row>
    <row r="90" spans="1:8" ht="16.5">
      <c r="A90" s="3"/>
      <c r="B90" s="236"/>
      <c r="C90" s="197"/>
      <c r="D90" s="19"/>
      <c r="E90" s="22"/>
      <c r="F90" s="28"/>
      <c r="G90" s="19"/>
      <c r="H90" s="3"/>
    </row>
    <row r="91" spans="1:8" ht="16.5">
      <c r="A91" s="3"/>
      <c r="B91" s="236"/>
      <c r="C91" s="197"/>
      <c r="D91" s="19"/>
      <c r="E91" s="22"/>
      <c r="F91" s="28"/>
      <c r="G91" s="19"/>
      <c r="H91" s="3"/>
    </row>
    <row r="92" spans="1:8" ht="16.5">
      <c r="A92" s="3"/>
      <c r="B92" s="236"/>
      <c r="C92" s="197"/>
      <c r="D92" s="19"/>
      <c r="E92" s="22"/>
      <c r="F92" s="28"/>
      <c r="G92" s="19"/>
      <c r="H92" s="3"/>
    </row>
    <row r="93" spans="1:8" ht="16.5">
      <c r="A93" s="3"/>
      <c r="B93" s="236"/>
      <c r="C93" s="197"/>
      <c r="D93" s="19"/>
      <c r="E93" s="22"/>
      <c r="F93" s="28"/>
      <c r="G93" s="19"/>
      <c r="H93" s="3"/>
    </row>
    <row r="94" spans="1:8" ht="16.5">
      <c r="A94" s="3"/>
      <c r="B94" s="236"/>
      <c r="C94" s="197"/>
      <c r="D94" s="19"/>
      <c r="E94" s="22"/>
      <c r="F94" s="28"/>
      <c r="G94" s="19"/>
      <c r="H94" s="3"/>
    </row>
    <row r="95" spans="1:8" ht="16.5">
      <c r="A95" s="3"/>
      <c r="B95" s="236"/>
      <c r="C95" s="197"/>
      <c r="D95" s="19"/>
      <c r="E95" s="22"/>
      <c r="F95" s="28"/>
      <c r="G95" s="19"/>
      <c r="H95" s="3"/>
    </row>
    <row r="96" spans="1:8" ht="16.5">
      <c r="A96" s="3"/>
      <c r="B96" s="236"/>
      <c r="C96" s="197"/>
      <c r="D96" s="19"/>
      <c r="E96" s="22"/>
      <c r="F96" s="28"/>
      <c r="G96" s="19"/>
      <c r="H96" s="3"/>
    </row>
    <row r="97" spans="1:8" ht="16.5">
      <c r="A97" s="3"/>
      <c r="B97" s="236"/>
      <c r="C97" s="197"/>
      <c r="D97" s="19"/>
      <c r="E97" s="22"/>
      <c r="F97" s="28"/>
      <c r="G97" s="19"/>
      <c r="H97" s="3"/>
    </row>
    <row r="98" spans="1:8" ht="16.5">
      <c r="A98" s="3"/>
      <c r="B98" s="236"/>
      <c r="C98" s="197"/>
      <c r="D98" s="19"/>
      <c r="E98" s="22"/>
      <c r="F98" s="28"/>
      <c r="G98" s="19"/>
      <c r="H98" s="3"/>
    </row>
    <row r="99" spans="1:8" ht="16.5">
      <c r="A99" s="3"/>
      <c r="B99" s="236"/>
      <c r="C99" s="197"/>
      <c r="D99" s="19"/>
      <c r="E99" s="22"/>
      <c r="F99" s="28"/>
      <c r="G99" s="19"/>
      <c r="H99" s="3"/>
    </row>
    <row r="100" spans="1:8" ht="16.5">
      <c r="A100" s="3"/>
      <c r="B100" s="236"/>
      <c r="C100" s="197"/>
      <c r="D100" s="19"/>
      <c r="E100" s="22"/>
      <c r="F100" s="28"/>
      <c r="G100" s="19"/>
      <c r="H100" s="3"/>
    </row>
    <row r="101" spans="1:8" ht="16.5">
      <c r="A101" s="3"/>
      <c r="B101" s="236"/>
      <c r="C101" s="197"/>
      <c r="D101" s="19"/>
      <c r="E101" s="22"/>
      <c r="F101" s="28"/>
      <c r="G101" s="19"/>
      <c r="H101" s="3"/>
    </row>
    <row r="102" spans="1:8" ht="16.5">
      <c r="A102" s="3"/>
      <c r="B102" s="236"/>
      <c r="C102" s="197"/>
      <c r="D102" s="19"/>
      <c r="E102" s="22"/>
      <c r="F102" s="28"/>
      <c r="G102" s="19"/>
      <c r="H102" s="3"/>
    </row>
    <row r="103" spans="1:8" ht="16.5">
      <c r="A103" s="3"/>
      <c r="B103" s="236"/>
      <c r="C103" s="197"/>
      <c r="D103" s="19"/>
      <c r="E103" s="22"/>
      <c r="F103" s="28"/>
      <c r="G103" s="19"/>
      <c r="H103" s="3"/>
    </row>
    <row r="104" spans="1:8" ht="16.5">
      <c r="A104" s="3"/>
      <c r="B104" s="236"/>
      <c r="C104" s="197"/>
      <c r="D104" s="19"/>
      <c r="E104" s="22"/>
      <c r="F104" s="28"/>
      <c r="G104" s="19"/>
      <c r="H104" s="3"/>
    </row>
    <row r="105" spans="1:8" ht="16.5">
      <c r="A105" s="3"/>
      <c r="B105" s="236"/>
      <c r="C105" s="197"/>
      <c r="D105" s="19"/>
      <c r="E105" s="22"/>
      <c r="F105" s="28"/>
      <c r="G105" s="19"/>
      <c r="H105" s="3"/>
    </row>
    <row r="106" spans="1:8" ht="16.5">
      <c r="A106" s="3"/>
      <c r="B106" s="236"/>
      <c r="C106" s="197"/>
      <c r="D106" s="19"/>
      <c r="E106" s="22"/>
      <c r="F106" s="28"/>
      <c r="G106" s="19"/>
      <c r="H106" s="3"/>
    </row>
    <row r="107" spans="1:8" ht="16.5">
      <c r="A107" s="3"/>
      <c r="B107" s="236"/>
      <c r="C107" s="197"/>
      <c r="D107" s="19"/>
      <c r="E107" s="22"/>
      <c r="F107" s="28"/>
      <c r="G107" s="19"/>
      <c r="H107" s="3"/>
    </row>
    <row r="108" spans="1:8" ht="16.5">
      <c r="A108" s="3"/>
      <c r="B108" s="236"/>
      <c r="C108" s="197"/>
      <c r="D108" s="19"/>
      <c r="E108" s="22"/>
      <c r="F108" s="28"/>
      <c r="G108" s="19"/>
      <c r="H108" s="3"/>
    </row>
    <row r="109" spans="1:8" ht="16.5">
      <c r="A109" s="3"/>
      <c r="B109" s="236"/>
      <c r="C109" s="197"/>
      <c r="D109" s="19"/>
      <c r="E109" s="22"/>
      <c r="F109" s="28"/>
      <c r="G109" s="19"/>
      <c r="H109" s="3"/>
    </row>
    <row r="110" spans="1:8" ht="16.5">
      <c r="A110" s="3"/>
      <c r="B110" s="236"/>
      <c r="C110" s="197"/>
      <c r="D110" s="19"/>
      <c r="E110" s="22"/>
      <c r="F110" s="28"/>
      <c r="G110" s="19"/>
      <c r="H110" s="3"/>
    </row>
    <row r="111" spans="1:8" ht="16.5">
      <c r="A111" s="3"/>
      <c r="B111" s="236"/>
      <c r="C111" s="197"/>
      <c r="D111" s="19"/>
      <c r="E111" s="22"/>
      <c r="F111" s="28"/>
      <c r="G111" s="19"/>
      <c r="H111" s="3"/>
    </row>
    <row r="112" spans="1:8" ht="16.5">
      <c r="A112" s="3"/>
      <c r="B112" s="236"/>
      <c r="C112" s="197"/>
      <c r="D112" s="19"/>
      <c r="E112" s="22"/>
      <c r="F112" s="28"/>
      <c r="G112" s="19"/>
      <c r="H112" s="3"/>
    </row>
    <row r="113" spans="1:8" ht="16.5">
      <c r="A113" s="3"/>
      <c r="B113" s="236"/>
      <c r="C113" s="197"/>
      <c r="D113" s="19"/>
      <c r="E113" s="22"/>
      <c r="F113" s="28"/>
      <c r="G113" s="19"/>
      <c r="H113" s="3"/>
    </row>
    <row r="114" spans="1:8" ht="16.5">
      <c r="A114" s="3"/>
      <c r="B114" s="236"/>
      <c r="C114" s="197"/>
      <c r="D114" s="19"/>
      <c r="E114" s="22"/>
      <c r="F114" s="28"/>
      <c r="G114" s="19"/>
      <c r="H114" s="3"/>
    </row>
    <row r="115" spans="1:8" ht="16.5">
      <c r="A115" s="3"/>
      <c r="B115" s="236"/>
      <c r="C115" s="197"/>
      <c r="D115" s="19"/>
      <c r="E115" s="22"/>
      <c r="F115" s="28"/>
      <c r="G115" s="19"/>
      <c r="H115" s="3"/>
    </row>
    <row r="116" spans="1:8" ht="16.5">
      <c r="A116" s="3"/>
      <c r="B116" s="236"/>
      <c r="C116" s="197"/>
      <c r="D116" s="19"/>
      <c r="E116" s="22"/>
      <c r="F116" s="28"/>
      <c r="G116" s="19"/>
      <c r="H116" s="3"/>
    </row>
    <row r="117" spans="1:8" ht="16.5">
      <c r="A117" s="3"/>
      <c r="B117" s="236"/>
      <c r="C117" s="197"/>
      <c r="D117" s="19"/>
      <c r="E117" s="22"/>
      <c r="F117" s="28"/>
      <c r="G117" s="19"/>
      <c r="H117" s="3"/>
    </row>
    <row r="118" spans="1:8" ht="16.5">
      <c r="A118" s="3"/>
      <c r="B118" s="236"/>
      <c r="C118" s="197"/>
      <c r="D118" s="19"/>
      <c r="E118" s="22"/>
      <c r="F118" s="28"/>
      <c r="G118" s="19"/>
      <c r="H118" s="3"/>
    </row>
    <row r="119" spans="1:8" ht="16.5">
      <c r="A119" s="3"/>
      <c r="B119" s="236"/>
      <c r="C119" s="197"/>
      <c r="D119" s="19"/>
      <c r="E119" s="22"/>
      <c r="F119" s="28"/>
      <c r="G119" s="19"/>
      <c r="H119" s="3"/>
    </row>
    <row r="120" spans="1:8" ht="16.5">
      <c r="A120" s="3"/>
      <c r="B120" s="236"/>
      <c r="C120" s="197"/>
      <c r="D120" s="19"/>
      <c r="E120" s="22"/>
      <c r="F120" s="28"/>
      <c r="G120" s="19"/>
      <c r="H120" s="3"/>
    </row>
    <row r="121" spans="1:8" ht="16.5">
      <c r="A121" s="3"/>
      <c r="B121" s="236"/>
      <c r="C121" s="197"/>
      <c r="D121" s="19"/>
      <c r="E121" s="22"/>
      <c r="F121" s="28"/>
      <c r="G121" s="19"/>
      <c r="H121" s="3"/>
    </row>
    <row r="122" spans="1:8" ht="16.5">
      <c r="A122" s="3"/>
      <c r="B122" s="236"/>
      <c r="C122" s="197"/>
      <c r="D122" s="19"/>
      <c r="E122" s="22"/>
      <c r="F122" s="28"/>
      <c r="G122" s="19"/>
      <c r="H122" s="3"/>
    </row>
    <row r="123" spans="1:8" ht="16.5">
      <c r="A123" s="3"/>
      <c r="B123" s="236"/>
      <c r="C123" s="197"/>
      <c r="D123" s="19"/>
      <c r="E123" s="22"/>
      <c r="F123" s="28"/>
      <c r="G123" s="19"/>
      <c r="H123" s="3"/>
    </row>
    <row r="124" spans="1:8" ht="16.5">
      <c r="A124" s="3"/>
      <c r="B124" s="236"/>
      <c r="C124" s="197"/>
      <c r="D124" s="19"/>
      <c r="E124" s="22"/>
      <c r="F124" s="28"/>
      <c r="G124" s="19"/>
      <c r="H124" s="3"/>
    </row>
    <row r="125" spans="1:8" ht="16.5">
      <c r="A125" s="3"/>
      <c r="B125" s="236"/>
      <c r="C125" s="197"/>
      <c r="D125" s="19"/>
      <c r="E125" s="22"/>
      <c r="F125" s="28"/>
      <c r="G125" s="19"/>
      <c r="H125" s="3"/>
    </row>
    <row r="126" spans="1:8" ht="16.5">
      <c r="A126" s="3"/>
      <c r="B126" s="236"/>
      <c r="C126" s="197"/>
      <c r="D126" s="19"/>
      <c r="E126" s="22"/>
      <c r="F126" s="28"/>
      <c r="G126" s="19"/>
      <c r="H126" s="3"/>
    </row>
    <row r="127" spans="1:8" ht="16.5">
      <c r="A127" s="3"/>
      <c r="B127" s="236"/>
      <c r="C127" s="197"/>
      <c r="D127" s="19"/>
      <c r="E127" s="22"/>
      <c r="F127" s="28"/>
      <c r="G127" s="19"/>
      <c r="H127" s="3"/>
    </row>
    <row r="128" spans="1:8" ht="16.5">
      <c r="A128" s="3"/>
      <c r="B128" s="236"/>
      <c r="C128" s="197"/>
      <c r="D128" s="19"/>
      <c r="E128" s="22"/>
      <c r="F128" s="28"/>
      <c r="G128" s="19"/>
      <c r="H128" s="3"/>
    </row>
    <row r="129" spans="1:8" ht="16.5">
      <c r="A129" s="3"/>
      <c r="B129" s="236"/>
      <c r="C129" s="197"/>
      <c r="D129" s="19"/>
      <c r="E129" s="22"/>
      <c r="F129" s="28"/>
      <c r="G129" s="19"/>
      <c r="H129" s="3"/>
    </row>
    <row r="130" spans="4:8" ht="16.5">
      <c r="D130" s="19"/>
      <c r="E130" s="22"/>
      <c r="F130" s="28"/>
      <c r="G130" s="19"/>
      <c r="H130" s="3"/>
    </row>
    <row r="131" spans="4:8" ht="16.5">
      <c r="D131" s="19"/>
      <c r="E131" s="22"/>
      <c r="F131" s="28"/>
      <c r="G131" s="19"/>
      <c r="H131" s="3"/>
    </row>
    <row r="132" spans="4:8" ht="16.5">
      <c r="D132" s="19"/>
      <c r="E132" s="22"/>
      <c r="F132" s="28"/>
      <c r="G132" s="19"/>
      <c r="H132" s="3"/>
    </row>
    <row r="133" ht="16.5">
      <c r="F133" s="29"/>
    </row>
    <row r="134" ht="16.5">
      <c r="F134" s="29"/>
    </row>
    <row r="135" ht="16.5">
      <c r="F135" s="29"/>
    </row>
    <row r="136" ht="16.5">
      <c r="F136" s="29"/>
    </row>
    <row r="137" ht="16.5">
      <c r="F137" s="29"/>
    </row>
    <row r="138" ht="16.5">
      <c r="F138" s="29"/>
    </row>
    <row r="139" ht="16.5">
      <c r="F139" s="29"/>
    </row>
    <row r="140" ht="16.5">
      <c r="F140" s="29"/>
    </row>
    <row r="141" ht="16.5">
      <c r="F141" s="29"/>
    </row>
    <row r="142" ht="16.5">
      <c r="F142" s="29"/>
    </row>
    <row r="143" ht="16.5">
      <c r="F143" s="29"/>
    </row>
    <row r="144" ht="16.5">
      <c r="F144" s="29"/>
    </row>
    <row r="145" ht="16.5">
      <c r="F145" s="29"/>
    </row>
    <row r="146" ht="16.5">
      <c r="F146" s="29"/>
    </row>
    <row r="147" ht="16.5">
      <c r="F147" s="29"/>
    </row>
    <row r="148" ht="16.5">
      <c r="F148" s="29"/>
    </row>
    <row r="149" ht="16.5">
      <c r="F149" s="29"/>
    </row>
    <row r="150" ht="16.5">
      <c r="F150" s="29"/>
    </row>
    <row r="151" ht="16.5">
      <c r="F151" s="29"/>
    </row>
    <row r="152" ht="16.5">
      <c r="F152" s="29"/>
    </row>
    <row r="153" ht="16.5">
      <c r="F153" s="29"/>
    </row>
    <row r="154" ht="16.5">
      <c r="F154" s="29"/>
    </row>
    <row r="155" ht="16.5">
      <c r="F155" s="29"/>
    </row>
    <row r="156" ht="16.5">
      <c r="F156" s="29"/>
    </row>
    <row r="157" ht="16.5">
      <c r="F157" s="29"/>
    </row>
    <row r="158" ht="16.5">
      <c r="F158" s="29"/>
    </row>
    <row r="159" ht="16.5">
      <c r="F159" s="29"/>
    </row>
    <row r="160" ht="16.5">
      <c r="F160" s="29"/>
    </row>
    <row r="161" ht="16.5">
      <c r="F161" s="29"/>
    </row>
    <row r="162" ht="16.5">
      <c r="F162" s="29"/>
    </row>
    <row r="163" ht="16.5">
      <c r="F163" s="29"/>
    </row>
    <row r="164" ht="16.5">
      <c r="F164" s="29"/>
    </row>
    <row r="165" ht="16.5">
      <c r="F165" s="29"/>
    </row>
    <row r="166" ht="16.5">
      <c r="F166" s="29"/>
    </row>
    <row r="167" ht="16.5">
      <c r="F167" s="29"/>
    </row>
    <row r="168" ht="16.5">
      <c r="F168" s="29"/>
    </row>
    <row r="169" ht="16.5">
      <c r="F169" s="29"/>
    </row>
    <row r="170" ht="16.5">
      <c r="F170" s="29"/>
    </row>
    <row r="171" ht="16.5">
      <c r="F171" s="29"/>
    </row>
    <row r="172" ht="16.5">
      <c r="F172" s="29"/>
    </row>
    <row r="173" ht="16.5">
      <c r="F173" s="29"/>
    </row>
    <row r="174" ht="16.5">
      <c r="F174" s="29"/>
    </row>
    <row r="175" ht="16.5">
      <c r="F175" s="29"/>
    </row>
    <row r="176" ht="16.5">
      <c r="F176" s="29"/>
    </row>
  </sheetData>
  <sheetProtection/>
  <mergeCells count="9">
    <mergeCell ref="G12:H12"/>
    <mergeCell ref="A3:E4"/>
    <mergeCell ref="A5:E5"/>
    <mergeCell ref="C10:E10"/>
    <mergeCell ref="B10:B11"/>
    <mergeCell ref="C11:C13"/>
    <mergeCell ref="D11:E12"/>
    <mergeCell ref="G1:I3"/>
    <mergeCell ref="F11:F12"/>
  </mergeCells>
  <printOptions horizontalCentered="1"/>
  <pageMargins left="0" right="0" top="0" bottom="0" header="0.5118110236220472" footer="0.5118110236220472"/>
  <pageSetup horizontalDpi="600" verticalDpi="600" orientation="landscape" paperSize="9" scale="2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R36"/>
  <sheetViews>
    <sheetView tabSelected="1" view="pageBreakPreview" zoomScale="60" zoomScaleNormal="75" zoomScalePageLayoutView="0" workbookViewId="0" topLeftCell="A1">
      <selection activeCell="V12" sqref="V12"/>
    </sheetView>
  </sheetViews>
  <sheetFormatPr defaultColWidth="9.00390625" defaultRowHeight="12.75"/>
  <cols>
    <col min="1" max="1" width="62.125" style="0" customWidth="1"/>
    <col min="2" max="3" width="20.125" style="150" customWidth="1"/>
    <col min="4" max="4" width="16.125" style="150" customWidth="1"/>
    <col min="5" max="5" width="13.375" style="150" customWidth="1"/>
    <col min="6" max="6" width="17.875" style="150" customWidth="1"/>
    <col min="7" max="7" width="17.875" style="12" customWidth="1"/>
    <col min="8" max="8" width="15.875" style="12" customWidth="1"/>
    <col min="9" max="9" width="13.625" style="12" customWidth="1"/>
    <col min="10" max="10" width="16.25390625" style="12" customWidth="1"/>
    <col min="11" max="11" width="14.125" style="12" customWidth="1"/>
    <col min="12" max="12" width="0.12890625" style="12" hidden="1" customWidth="1"/>
    <col min="13" max="13" width="14.25390625" style="12" hidden="1" customWidth="1"/>
    <col min="14" max="14" width="11.625" style="12" hidden="1" customWidth="1"/>
    <col min="15" max="15" width="12.375" style="12" hidden="1" customWidth="1"/>
    <col min="16" max="16" width="9.125" style="12" customWidth="1"/>
    <col min="17" max="17" width="7.125" style="12" customWidth="1"/>
    <col min="18" max="18" width="22.875" style="41" hidden="1" customWidth="1"/>
    <col min="19" max="19" width="22.375" style="41" hidden="1" customWidth="1"/>
    <col min="20" max="30" width="9.125" style="12" customWidth="1"/>
  </cols>
  <sheetData>
    <row r="1" spans="8:14" ht="20.25">
      <c r="H1" s="33"/>
      <c r="J1" s="33"/>
      <c r="N1" s="33" t="s">
        <v>68</v>
      </c>
    </row>
    <row r="3" spans="1:70" ht="23.25">
      <c r="A3" s="11" t="s">
        <v>83</v>
      </c>
      <c r="B3" s="198"/>
      <c r="C3" s="198"/>
      <c r="D3" s="198"/>
      <c r="E3" s="198"/>
      <c r="F3" s="198"/>
      <c r="G3" s="9"/>
      <c r="H3" s="9"/>
      <c r="I3" s="9"/>
      <c r="J3" s="9"/>
      <c r="K3" s="9"/>
      <c r="L3" s="13"/>
      <c r="M3" s="13"/>
      <c r="N3" s="13"/>
      <c r="O3" s="13"/>
      <c r="P3" s="13"/>
      <c r="Q3" s="13"/>
      <c r="R3" s="42"/>
      <c r="S3" s="4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22.5">
      <c r="A4" s="8"/>
      <c r="B4" s="199"/>
      <c r="C4" s="199"/>
      <c r="D4" s="200"/>
      <c r="E4" s="201"/>
      <c r="F4" s="199"/>
      <c r="G4" s="8"/>
      <c r="H4" s="43"/>
      <c r="I4" s="44"/>
      <c r="J4" s="44"/>
      <c r="K4" s="44"/>
      <c r="L4" s="44"/>
      <c r="M4" s="44"/>
      <c r="N4" s="44"/>
      <c r="O4" s="43"/>
      <c r="P4" s="13"/>
      <c r="Q4" s="13"/>
      <c r="R4" s="42"/>
      <c r="S4" s="42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15" ht="20.25">
      <c r="A5" s="6"/>
      <c r="B5" s="200"/>
      <c r="C5" s="200"/>
      <c r="D5" s="202"/>
      <c r="E5" s="203"/>
      <c r="F5" s="200"/>
      <c r="G5" s="43"/>
      <c r="H5" s="34"/>
      <c r="I5" s="35"/>
      <c r="J5" s="35"/>
      <c r="K5" s="35"/>
      <c r="L5" s="35"/>
      <c r="M5" s="35"/>
      <c r="N5" s="35"/>
      <c r="O5" s="34"/>
    </row>
    <row r="6" spans="1:15" ht="21" thickBot="1">
      <c r="A6" s="88" t="s">
        <v>93</v>
      </c>
      <c r="B6" s="202"/>
      <c r="C6" s="202"/>
      <c r="D6" s="202"/>
      <c r="E6" s="204"/>
      <c r="F6" s="202"/>
      <c r="G6" s="34"/>
      <c r="H6" s="34"/>
      <c r="I6" s="65"/>
      <c r="J6" s="65"/>
      <c r="K6" s="65" t="s">
        <v>75</v>
      </c>
      <c r="L6" s="35"/>
      <c r="M6" s="35"/>
      <c r="N6" s="36"/>
      <c r="O6" s="65" t="s">
        <v>75</v>
      </c>
    </row>
    <row r="7" spans="1:18" ht="21" customHeight="1" thickBot="1">
      <c r="A7" s="421"/>
      <c r="B7" s="422" t="str">
        <f>'[1]всего'!C7</f>
        <v>январь-июль</v>
      </c>
      <c r="C7" s="397"/>
      <c r="D7" s="397"/>
      <c r="E7" s="397"/>
      <c r="F7" s="399" t="s">
        <v>26</v>
      </c>
      <c r="G7" s="400"/>
      <c r="H7" s="400"/>
      <c r="I7" s="401"/>
      <c r="J7" s="386" t="s">
        <v>112</v>
      </c>
      <c r="K7" s="387"/>
      <c r="L7" s="25" t="s">
        <v>2</v>
      </c>
      <c r="M7" s="45"/>
      <c r="N7" s="46"/>
      <c r="O7" s="47"/>
      <c r="R7" s="43" t="s">
        <v>82</v>
      </c>
    </row>
    <row r="8" spans="1:18" ht="21" thickBot="1">
      <c r="A8" s="423"/>
      <c r="B8" s="422" t="s">
        <v>1</v>
      </c>
      <c r="C8" s="397"/>
      <c r="D8" s="397"/>
      <c r="E8" s="397"/>
      <c r="F8" s="402" t="s">
        <v>25</v>
      </c>
      <c r="G8" s="400"/>
      <c r="H8" s="400"/>
      <c r="I8" s="401"/>
      <c r="J8" s="388"/>
      <c r="K8" s="389"/>
      <c r="L8" s="390" t="s">
        <v>1</v>
      </c>
      <c r="M8" s="391"/>
      <c r="N8" s="391"/>
      <c r="O8" s="392"/>
      <c r="R8" s="43"/>
    </row>
    <row r="9" spans="1:19" ht="33.75" customHeight="1" thickBot="1">
      <c r="A9" s="424"/>
      <c r="B9" s="425">
        <f>'[1]всего'!C8</f>
        <v>2014</v>
      </c>
      <c r="C9" s="403">
        <f>'[1]всего'!D8</f>
        <v>2015</v>
      </c>
      <c r="D9" s="398" t="str">
        <f>'[1]всего'!E8</f>
        <v>2015  к  2014 </v>
      </c>
      <c r="E9" s="426"/>
      <c r="F9" s="425">
        <f>'[1]всего'!C8</f>
        <v>2014</v>
      </c>
      <c r="G9" s="403">
        <f>'[1]всего'!D8</f>
        <v>2015</v>
      </c>
      <c r="H9" s="398" t="str">
        <f>'[1]всего'!E8</f>
        <v>2015  к  2014 </v>
      </c>
      <c r="I9" s="427"/>
      <c r="J9" s="428"/>
      <c r="K9" s="429"/>
      <c r="L9" s="393" t="s">
        <v>78</v>
      </c>
      <c r="M9" s="394"/>
      <c r="N9" s="395" t="s">
        <v>61</v>
      </c>
      <c r="O9" s="396"/>
      <c r="R9" s="16"/>
      <c r="S9" s="17"/>
    </row>
    <row r="10" spans="1:19" ht="24" thickBot="1">
      <c r="A10" s="430"/>
      <c r="B10" s="431"/>
      <c r="C10" s="404"/>
      <c r="D10" s="253" t="s">
        <v>40</v>
      </c>
      <c r="E10" s="432" t="s">
        <v>41</v>
      </c>
      <c r="F10" s="431"/>
      <c r="G10" s="404"/>
      <c r="H10" s="253" t="s">
        <v>40</v>
      </c>
      <c r="I10" s="433" t="s">
        <v>41</v>
      </c>
      <c r="J10" s="434">
        <f>'[1]всего'!C8</f>
        <v>2014</v>
      </c>
      <c r="K10" s="435">
        <f>'[1]всего'!D8</f>
        <v>2015</v>
      </c>
      <c r="L10" s="48">
        <v>2006</v>
      </c>
      <c r="M10" s="48">
        <v>2005</v>
      </c>
      <c r="N10" s="49" t="s">
        <v>40</v>
      </c>
      <c r="O10" s="50" t="s">
        <v>41</v>
      </c>
      <c r="R10" s="48" t="s">
        <v>79</v>
      </c>
      <c r="S10" s="48" t="s">
        <v>62</v>
      </c>
    </row>
    <row r="11" spans="1:70" ht="23.25">
      <c r="A11" s="436" t="s">
        <v>44</v>
      </c>
      <c r="B11" s="437">
        <f>B13+B30</f>
        <v>5447098</v>
      </c>
      <c r="C11" s="112">
        <f>C13+C30</f>
        <v>6092207</v>
      </c>
      <c r="D11" s="112">
        <f>C11-B11</f>
        <v>645109</v>
      </c>
      <c r="E11" s="438">
        <f>C11/B11*100</f>
        <v>111.84316860096881</v>
      </c>
      <c r="F11" s="437">
        <f>F13+F30</f>
        <v>3416397</v>
      </c>
      <c r="G11" s="112">
        <f>G13+G30</f>
        <v>3753890</v>
      </c>
      <c r="H11" s="112">
        <f>G11-F11</f>
        <v>337493</v>
      </c>
      <c r="I11" s="113">
        <f>G11/F11*100</f>
        <v>109.87862359087659</v>
      </c>
      <c r="J11" s="439">
        <f>F11/B11*100</f>
        <v>62.719580224185435</v>
      </c>
      <c r="K11" s="113">
        <f>G11/C11*100</f>
        <v>61.61789972008502</v>
      </c>
      <c r="L11" s="96" t="e">
        <v>#REF!</v>
      </c>
      <c r="M11" s="72" t="e">
        <v>#REF!</v>
      </c>
      <c r="N11" s="66" t="e">
        <v>#REF!</v>
      </c>
      <c r="O11" s="67" t="e">
        <v>#REF!</v>
      </c>
      <c r="P11" s="73"/>
      <c r="Q11" s="73"/>
      <c r="R11" s="72" t="e">
        <v>#REF!</v>
      </c>
      <c r="S11" s="72" t="e">
        <v>#REF!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14"/>
      <c r="AI11" s="14"/>
      <c r="AJ11" s="14"/>
      <c r="AK11" s="14"/>
      <c r="AL11" s="14"/>
      <c r="AM11" s="14"/>
      <c r="AN11" s="14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</row>
    <row r="12" spans="1:70" ht="24" thickBot="1">
      <c r="A12" s="440" t="s">
        <v>45</v>
      </c>
      <c r="B12" s="441"/>
      <c r="C12" s="109"/>
      <c r="D12" s="223"/>
      <c r="E12" s="442"/>
      <c r="F12" s="441"/>
      <c r="G12" s="109"/>
      <c r="H12" s="223"/>
      <c r="I12" s="114"/>
      <c r="J12" s="443"/>
      <c r="K12" s="114"/>
      <c r="L12" s="97"/>
      <c r="M12" s="74"/>
      <c r="N12" s="55"/>
      <c r="O12" s="56"/>
      <c r="P12" s="73"/>
      <c r="Q12" s="73"/>
      <c r="R12" s="74"/>
      <c r="S12" s="75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14"/>
      <c r="AI12" s="14"/>
      <c r="AJ12" s="14"/>
      <c r="AK12" s="14"/>
      <c r="AL12" s="14"/>
      <c r="AM12" s="14"/>
      <c r="AN12" s="1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ht="24" thickBot="1">
      <c r="A13" s="444" t="s">
        <v>46</v>
      </c>
      <c r="B13" s="445">
        <f>B15+B16+B21+B22+B26+B27+B28+B29</f>
        <v>5445120</v>
      </c>
      <c r="C13" s="108">
        <f>C15+C16+C21+C22+C26+C27+C28+C29</f>
        <v>6091041</v>
      </c>
      <c r="D13" s="108">
        <f>C13-B13</f>
        <v>645921</v>
      </c>
      <c r="E13" s="446">
        <f>C13/B13*100</f>
        <v>111.86238319816644</v>
      </c>
      <c r="F13" s="445">
        <f>F15+F16+F21+F22+F26+F27+F28+F29</f>
        <v>3414816</v>
      </c>
      <c r="G13" s="108">
        <f>G15+G16+G21+G22+G26+G27+G28+G29</f>
        <v>3753145</v>
      </c>
      <c r="H13" s="108">
        <f>G13-F13</f>
        <v>338329</v>
      </c>
      <c r="I13" s="115">
        <f>G13/F13*100</f>
        <v>109.90767877390759</v>
      </c>
      <c r="J13" s="447">
        <f>F13/B13*100</f>
        <v>62.71332863187589</v>
      </c>
      <c r="K13" s="115">
        <f>G13/C13*100</f>
        <v>61.617464075516814</v>
      </c>
      <c r="L13" s="98" t="e">
        <v>#REF!</v>
      </c>
      <c r="M13" s="68" t="e">
        <v>#REF!</v>
      </c>
      <c r="N13" s="68" t="e">
        <v>#REF!</v>
      </c>
      <c r="O13" s="54" t="e">
        <v>#REF!</v>
      </c>
      <c r="P13" s="73"/>
      <c r="Q13" s="73"/>
      <c r="R13" s="68" t="e">
        <v>#REF!</v>
      </c>
      <c r="S13" s="68" t="e">
        <v>#REF!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14"/>
      <c r="AI13" s="14"/>
      <c r="AJ13" s="14"/>
      <c r="AK13" s="14"/>
      <c r="AL13" s="14"/>
      <c r="AM13" s="14"/>
      <c r="AN13" s="1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ht="20.25">
      <c r="A14" s="448" t="s">
        <v>47</v>
      </c>
      <c r="B14" s="449"/>
      <c r="C14" s="110"/>
      <c r="D14" s="110"/>
      <c r="E14" s="450"/>
      <c r="F14" s="449"/>
      <c r="G14" s="110"/>
      <c r="H14" s="110"/>
      <c r="I14" s="116"/>
      <c r="J14" s="451"/>
      <c r="K14" s="116"/>
      <c r="L14" s="76"/>
      <c r="M14" s="26"/>
      <c r="N14" s="69"/>
      <c r="O14" s="27"/>
      <c r="P14" s="78"/>
      <c r="Q14" s="78"/>
      <c r="R14" s="76"/>
      <c r="S14" s="77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ht="20.25">
      <c r="A15" s="452" t="s">
        <v>49</v>
      </c>
      <c r="B15" s="449">
        <f>'[1]1-НМ1 14'!G26</f>
        <v>2766602</v>
      </c>
      <c r="C15" s="110">
        <f>'[1]1НМ1 15'!G28</f>
        <v>2910706</v>
      </c>
      <c r="D15" s="110">
        <f aca="true" t="shared" si="0" ref="D15:D30">C15-B15</f>
        <v>144104</v>
      </c>
      <c r="E15" s="450">
        <f>C15/B15*100</f>
        <v>105.20870005877245</v>
      </c>
      <c r="F15" s="449">
        <f>'[1] К-д1-НМ1 14'!G26</f>
        <v>1572399</v>
      </c>
      <c r="G15" s="110">
        <f>'[1]К-д1-НМ1 15'!G28</f>
        <v>1571255</v>
      </c>
      <c r="H15" s="110">
        <f aca="true" t="shared" si="1" ref="H15:H30">G15-F15</f>
        <v>-1144</v>
      </c>
      <c r="I15" s="116">
        <f>G15/F15*100</f>
        <v>99.92724492956305</v>
      </c>
      <c r="J15" s="451">
        <f aca="true" t="shared" si="2" ref="J15:K17">F15/B15*100</f>
        <v>56.835027228347265</v>
      </c>
      <c r="K15" s="116">
        <f t="shared" si="2"/>
        <v>53.98192053749159</v>
      </c>
      <c r="L15" s="79">
        <v>-1570764</v>
      </c>
      <c r="M15" s="70">
        <v>-1365352</v>
      </c>
      <c r="N15" s="70">
        <v>-205412</v>
      </c>
      <c r="O15" s="27">
        <v>115.04461853060603</v>
      </c>
      <c r="P15" s="81"/>
      <c r="Q15" s="81"/>
      <c r="R15" s="79">
        <v>450816</v>
      </c>
      <c r="S15" s="80">
        <v>415766</v>
      </c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0" ht="20.25">
      <c r="A16" s="452" t="s">
        <v>7</v>
      </c>
      <c r="B16" s="449">
        <f>B17+B19+B20</f>
        <v>1127697</v>
      </c>
      <c r="C16" s="110">
        <f>C17+C19+C20</f>
        <v>1135098</v>
      </c>
      <c r="D16" s="110">
        <f t="shared" si="0"/>
        <v>7401</v>
      </c>
      <c r="E16" s="450">
        <f>C16/B16*100</f>
        <v>100.65629331283137</v>
      </c>
      <c r="F16" s="449">
        <f>F17+F19+F20</f>
        <v>667974</v>
      </c>
      <c r="G16" s="110">
        <f>G17+G19+G20</f>
        <v>602875</v>
      </c>
      <c r="H16" s="110">
        <f t="shared" si="1"/>
        <v>-65099</v>
      </c>
      <c r="I16" s="116">
        <f>G16/F16*100</f>
        <v>90.25426139340753</v>
      </c>
      <c r="J16" s="451">
        <f t="shared" si="2"/>
        <v>59.23346430823173</v>
      </c>
      <c r="K16" s="116">
        <f t="shared" si="2"/>
        <v>53.112154192853836</v>
      </c>
      <c r="L16" s="79">
        <v>-460852</v>
      </c>
      <c r="M16" s="79">
        <v>-304590</v>
      </c>
      <c r="N16" s="70">
        <v>-156262</v>
      </c>
      <c r="O16" s="27">
        <v>151.30240651367413</v>
      </c>
      <c r="P16" s="81"/>
      <c r="Q16" s="81"/>
      <c r="R16" s="79">
        <v>-1</v>
      </c>
      <c r="S16" s="80">
        <v>-124</v>
      </c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ht="27" customHeight="1">
      <c r="A17" s="453" t="s">
        <v>60</v>
      </c>
      <c r="B17" s="454">
        <f>'[1]1-НМ1 14'!G77</f>
        <v>36568</v>
      </c>
      <c r="C17" s="111">
        <f>'[1]1НМ1 15'!G85</f>
        <v>37867</v>
      </c>
      <c r="D17" s="111">
        <f t="shared" si="0"/>
        <v>1299</v>
      </c>
      <c r="E17" s="455">
        <f>C17/B17*100</f>
        <v>103.55228615182675</v>
      </c>
      <c r="F17" s="454">
        <f>'[1] К-д1-НМ1 14'!G77</f>
        <v>25129</v>
      </c>
      <c r="G17" s="111">
        <f>'[1]К-д1-НМ1 15'!G85</f>
        <v>24152</v>
      </c>
      <c r="H17" s="111">
        <f t="shared" si="1"/>
        <v>-977</v>
      </c>
      <c r="I17" s="117">
        <f>G17/F17*100</f>
        <v>96.11206176131162</v>
      </c>
      <c r="J17" s="456">
        <f t="shared" si="2"/>
        <v>68.71855173922555</v>
      </c>
      <c r="K17" s="117">
        <f t="shared" si="2"/>
        <v>63.78112868724747</v>
      </c>
      <c r="L17" s="82">
        <v>26491</v>
      </c>
      <c r="M17" s="71">
        <v>23684</v>
      </c>
      <c r="N17" s="71">
        <v>2807</v>
      </c>
      <c r="O17" s="51">
        <v>111.85188312785002</v>
      </c>
      <c r="P17" s="84"/>
      <c r="Q17" s="84"/>
      <c r="R17" s="82">
        <v>0</v>
      </c>
      <c r="S17" s="83">
        <v>0</v>
      </c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5"/>
      <c r="AF17" s="85"/>
      <c r="AG17" s="85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1:70" ht="1.5" customHeight="1" hidden="1">
      <c r="A18" s="453" t="s">
        <v>57</v>
      </c>
      <c r="B18" s="454">
        <v>0</v>
      </c>
      <c r="C18" s="111">
        <v>0</v>
      </c>
      <c r="D18" s="111">
        <f t="shared" si="0"/>
        <v>0</v>
      </c>
      <c r="E18" s="455"/>
      <c r="F18" s="454">
        <v>0</v>
      </c>
      <c r="G18" s="111">
        <v>0</v>
      </c>
      <c r="H18" s="111">
        <f t="shared" si="1"/>
        <v>0</v>
      </c>
      <c r="I18" s="117"/>
      <c r="J18" s="456"/>
      <c r="K18" s="117"/>
      <c r="L18" s="82">
        <v>0</v>
      </c>
      <c r="M18" s="71">
        <v>44</v>
      </c>
      <c r="N18" s="71">
        <v>-44</v>
      </c>
      <c r="O18" s="51">
        <v>0</v>
      </c>
      <c r="P18" s="84"/>
      <c r="Q18" s="84"/>
      <c r="R18" s="82"/>
      <c r="S18" s="83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5"/>
      <c r="AF18" s="85"/>
      <c r="AG18" s="85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0" ht="18" customHeight="1">
      <c r="A19" s="453" t="s">
        <v>113</v>
      </c>
      <c r="B19" s="454">
        <f>'[1]1-НМ1 14'!G83</f>
        <v>545036</v>
      </c>
      <c r="C19" s="111">
        <f>'[1]1НМ1 15'!G94</f>
        <v>579322</v>
      </c>
      <c r="D19" s="111">
        <f>C19-B19</f>
        <v>34286</v>
      </c>
      <c r="E19" s="455">
        <f>C19/B19*100</f>
        <v>106.29059364885988</v>
      </c>
      <c r="F19" s="454">
        <f>'[1] К-д1-НМ1 14'!G83</f>
        <v>342034</v>
      </c>
      <c r="G19" s="111">
        <f>'[1]К-д1-НМ1 15'!G94</f>
        <v>345124</v>
      </c>
      <c r="H19" s="111">
        <f t="shared" si="1"/>
        <v>3090</v>
      </c>
      <c r="I19" s="117">
        <f>G19/F19*100</f>
        <v>100.90341895834918</v>
      </c>
      <c r="J19" s="456">
        <f>F19/B19*100</f>
        <v>62.75438686618866</v>
      </c>
      <c r="K19" s="117">
        <f>G19/C19*100</f>
        <v>59.573777622807356</v>
      </c>
      <c r="L19" s="82"/>
      <c r="M19" s="71"/>
      <c r="N19" s="71"/>
      <c r="O19" s="51"/>
      <c r="P19" s="84"/>
      <c r="Q19" s="84"/>
      <c r="R19" s="82"/>
      <c r="S19" s="83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5"/>
      <c r="AF19" s="85"/>
      <c r="AG19" s="85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</row>
    <row r="20" spans="1:70" ht="20.25">
      <c r="A20" s="453" t="s">
        <v>56</v>
      </c>
      <c r="B20" s="454">
        <f>'[1]1-НМ1 14'!G92</f>
        <v>546093</v>
      </c>
      <c r="C20" s="111">
        <f>'[1]1НМ1 15'!G103</f>
        <v>517909</v>
      </c>
      <c r="D20" s="111">
        <f t="shared" si="0"/>
        <v>-28184</v>
      </c>
      <c r="E20" s="455">
        <f>C20/B20*100</f>
        <v>94.83897431389892</v>
      </c>
      <c r="F20" s="454">
        <f>'[1] К-д1-НМ1 14'!G92</f>
        <v>300811</v>
      </c>
      <c r="G20" s="111">
        <f>'[1]К-д1-НМ1 15'!G103</f>
        <v>233599</v>
      </c>
      <c r="H20" s="111">
        <f t="shared" si="1"/>
        <v>-67212</v>
      </c>
      <c r="I20" s="117">
        <f>G20/F20*100</f>
        <v>77.65640219273897</v>
      </c>
      <c r="J20" s="456">
        <f aca="true" t="shared" si="3" ref="J20:K22">F20/B20*100</f>
        <v>55.084207268725294</v>
      </c>
      <c r="K20" s="117">
        <f t="shared" si="3"/>
        <v>45.10425576693975</v>
      </c>
      <c r="L20" s="82">
        <v>-487343</v>
      </c>
      <c r="M20" s="71">
        <v>-328318</v>
      </c>
      <c r="N20" s="71">
        <v>-159025</v>
      </c>
      <c r="O20" s="51">
        <v>148.43627215078064</v>
      </c>
      <c r="P20" s="84"/>
      <c r="Q20" s="84"/>
      <c r="R20" s="82"/>
      <c r="S20" s="83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5"/>
      <c r="AF20" s="85"/>
      <c r="AG20" s="85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</row>
    <row r="21" spans="1:70" ht="20.25">
      <c r="A21" s="457" t="s">
        <v>85</v>
      </c>
      <c r="B21" s="449">
        <f>'[1]1-НМ1 14'!G131</f>
        <v>52345</v>
      </c>
      <c r="C21" s="120">
        <f>'[1]1НМ1 15'!G147</f>
        <v>62833</v>
      </c>
      <c r="D21" s="120">
        <f t="shared" si="0"/>
        <v>10488</v>
      </c>
      <c r="E21" s="458">
        <f>C21/B21*100</f>
        <v>120.03629764065336</v>
      </c>
      <c r="F21" s="449">
        <f>'[1] К-д1-НМ1 14'!G131</f>
        <v>30577</v>
      </c>
      <c r="G21" s="120">
        <f>'[1]К-д1-НМ1 15'!G147</f>
        <v>34972</v>
      </c>
      <c r="H21" s="120">
        <f t="shared" si="1"/>
        <v>4395</v>
      </c>
      <c r="I21" s="121">
        <f>G21/F21*100</f>
        <v>114.37354874578931</v>
      </c>
      <c r="J21" s="459">
        <f t="shared" si="3"/>
        <v>58.41436622409017</v>
      </c>
      <c r="K21" s="121">
        <f t="shared" si="3"/>
        <v>55.658650709022325</v>
      </c>
      <c r="L21" s="79">
        <v>-5870</v>
      </c>
      <c r="M21" s="70">
        <v>18842</v>
      </c>
      <c r="N21" s="70">
        <v>-24712</v>
      </c>
      <c r="O21" s="27">
        <v>-31.15380532852139</v>
      </c>
      <c r="P21" s="81"/>
      <c r="Q21" s="81"/>
      <c r="R21" s="79"/>
      <c r="S21" s="80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1:70" ht="59.25" customHeight="1">
      <c r="A22" s="460" t="s">
        <v>74</v>
      </c>
      <c r="B22" s="449">
        <f>'[1]1-НМ1 14'!G148</f>
        <v>79</v>
      </c>
      <c r="C22" s="120">
        <f>'[1]1НМ1 15'!G164</f>
        <v>57</v>
      </c>
      <c r="D22" s="120">
        <f t="shared" si="0"/>
        <v>-22</v>
      </c>
      <c r="E22" s="458">
        <f>C22/B22*100</f>
        <v>72.15189873417721</v>
      </c>
      <c r="F22" s="449">
        <f>'[1] К-д1-НМ1 14'!G148</f>
        <v>11</v>
      </c>
      <c r="G22" s="120">
        <f>'[1]К-д1-НМ1 15'!G164</f>
        <v>19</v>
      </c>
      <c r="H22" s="120">
        <f t="shared" si="1"/>
        <v>8</v>
      </c>
      <c r="I22" s="121">
        <f>G22/F22*100</f>
        <v>172.72727272727272</v>
      </c>
      <c r="J22" s="459">
        <f t="shared" si="3"/>
        <v>13.924050632911392</v>
      </c>
      <c r="K22" s="121">
        <f t="shared" si="3"/>
        <v>33.33333333333333</v>
      </c>
      <c r="L22" s="79" t="e">
        <v>#REF!</v>
      </c>
      <c r="M22" s="79">
        <v>0</v>
      </c>
      <c r="N22" s="70" t="e">
        <v>#REF!</v>
      </c>
      <c r="O22" s="27" t="e">
        <v>#REF!</v>
      </c>
      <c r="P22" s="81"/>
      <c r="Q22" s="81"/>
      <c r="R22" s="79">
        <v>14</v>
      </c>
      <c r="S22" s="80">
        <v>0</v>
      </c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6"/>
      <c r="AF22" s="86"/>
      <c r="AG22" s="86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</row>
    <row r="23" spans="1:70" ht="0.75" customHeight="1" hidden="1">
      <c r="A23" s="461" t="s">
        <v>59</v>
      </c>
      <c r="B23" s="454">
        <v>0</v>
      </c>
      <c r="C23" s="111" t="e">
        <v>#REF!</v>
      </c>
      <c r="D23" s="111" t="e">
        <f t="shared" si="0"/>
        <v>#REF!</v>
      </c>
      <c r="E23" s="455"/>
      <c r="F23" s="454" t="e">
        <v>#REF!</v>
      </c>
      <c r="G23" s="111" t="e">
        <v>#REF!</v>
      </c>
      <c r="H23" s="111" t="e">
        <f t="shared" si="1"/>
        <v>#REF!</v>
      </c>
      <c r="I23" s="117"/>
      <c r="J23" s="456"/>
      <c r="K23" s="117"/>
      <c r="L23" s="82" t="e">
        <v>#REF!</v>
      </c>
      <c r="M23" s="71">
        <v>0</v>
      </c>
      <c r="N23" s="71" t="e">
        <v>#REF!</v>
      </c>
      <c r="O23" s="51" t="e">
        <v>#REF!</v>
      </c>
      <c r="P23" s="84"/>
      <c r="Q23" s="84"/>
      <c r="R23" s="82">
        <v>3651</v>
      </c>
      <c r="S23" s="83">
        <v>357</v>
      </c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</row>
    <row r="24" spans="1:70" ht="33" customHeight="1" hidden="1">
      <c r="A24" s="461" t="s">
        <v>58</v>
      </c>
      <c r="B24" s="454">
        <f>'[1]1-НМ1 14'!G211</f>
        <v>8</v>
      </c>
      <c r="C24" s="111">
        <f>'[1]1НМ1 15'!G213</f>
        <v>0</v>
      </c>
      <c r="D24" s="111">
        <f t="shared" si="0"/>
        <v>-8</v>
      </c>
      <c r="E24" s="455">
        <f aca="true" t="shared" si="4" ref="E24:E30">C24/B24*100</f>
        <v>0</v>
      </c>
      <c r="F24" s="454">
        <f>'[1] К-д1-НМ1 14'!G211</f>
        <v>8</v>
      </c>
      <c r="G24" s="111">
        <f>'[1]К-д1-НМ1 15'!G213</f>
        <v>0</v>
      </c>
      <c r="H24" s="111">
        <f t="shared" si="1"/>
        <v>-8</v>
      </c>
      <c r="I24" s="117">
        <f aca="true" t="shared" si="5" ref="I24:I30">G24/F24*100</f>
        <v>0</v>
      </c>
      <c r="J24" s="451">
        <f>F24/B24*100</f>
        <v>100</v>
      </c>
      <c r="K24" s="117" t="e">
        <f>G24/C24*100</f>
        <v>#DIV/0!</v>
      </c>
      <c r="L24" s="82"/>
      <c r="M24" s="71"/>
      <c r="N24" s="71"/>
      <c r="O24" s="51"/>
      <c r="P24" s="84"/>
      <c r="Q24" s="84"/>
      <c r="R24" s="82"/>
      <c r="S24" s="83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</row>
    <row r="25" spans="1:70" ht="20.25" customHeight="1" hidden="1">
      <c r="A25" s="461" t="s">
        <v>104</v>
      </c>
      <c r="B25" s="454">
        <f>'[1]1-НМ1 14'!G217+'[1]1-НМ1 14'!G224+'[1]1-НМ1 14'!G229</f>
        <v>0</v>
      </c>
      <c r="C25" s="111" t="e">
        <f>'[1]1НМ1 15'!G219+'[1]1НМ1 15'!G226+'[1]1НМ1 15'!G231</f>
        <v>#VALUE!</v>
      </c>
      <c r="D25" s="111" t="e">
        <f t="shared" si="0"/>
        <v>#VALUE!</v>
      </c>
      <c r="E25" s="455" t="e">
        <f t="shared" si="4"/>
        <v>#VALUE!</v>
      </c>
      <c r="F25" s="454">
        <f>'[1] К-д1-НМ1 14'!G217+'[1] К-д1-НМ1 14'!G224+'[1] К-д1-НМ1 14'!G229</f>
        <v>0</v>
      </c>
      <c r="G25" s="111" t="e">
        <f>'[1]К-д1-НМ1 15'!G219+'[1]К-д1-НМ1 15'!G226+'[1]К-д1-НМ1 15'!G231</f>
        <v>#VALUE!</v>
      </c>
      <c r="H25" s="111" t="e">
        <f t="shared" si="1"/>
        <v>#VALUE!</v>
      </c>
      <c r="I25" s="117" t="e">
        <f t="shared" si="5"/>
        <v>#VALUE!</v>
      </c>
      <c r="J25" s="451"/>
      <c r="K25" s="117" t="e">
        <f aca="true" t="shared" si="6" ref="K25:K30">G25/C25*100</f>
        <v>#VALUE!</v>
      </c>
      <c r="L25" s="82"/>
      <c r="M25" s="71"/>
      <c r="N25" s="71"/>
      <c r="O25" s="51"/>
      <c r="P25" s="84"/>
      <c r="Q25" s="84"/>
      <c r="R25" s="82"/>
      <c r="S25" s="83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</row>
    <row r="26" spans="1:70" ht="60.75">
      <c r="A26" s="460" t="s">
        <v>48</v>
      </c>
      <c r="B26" s="449">
        <f>'[1]1-НМ4 14'!G7</f>
        <v>842449</v>
      </c>
      <c r="C26" s="110">
        <f>'[1]1-НМ4 15'!G7</f>
        <v>973570</v>
      </c>
      <c r="D26" s="110">
        <f t="shared" si="0"/>
        <v>131121</v>
      </c>
      <c r="E26" s="450">
        <f t="shared" si="4"/>
        <v>115.56426561133077</v>
      </c>
      <c r="F26" s="449">
        <f>'[1]К-д1-НМ4 14'!G7</f>
        <v>650026</v>
      </c>
      <c r="G26" s="110">
        <f>'[1]К-д1-НМ4 15'!G7</f>
        <v>742806</v>
      </c>
      <c r="H26" s="110">
        <f t="shared" si="1"/>
        <v>92780</v>
      </c>
      <c r="I26" s="116">
        <f t="shared" si="5"/>
        <v>114.27327522283723</v>
      </c>
      <c r="J26" s="451">
        <f>F26/B26*100</f>
        <v>77.15909212308401</v>
      </c>
      <c r="K26" s="116">
        <f t="shared" si="6"/>
        <v>76.29713323130335</v>
      </c>
      <c r="L26" s="79">
        <v>168406</v>
      </c>
      <c r="M26" s="70">
        <v>259304</v>
      </c>
      <c r="N26" s="70">
        <v>-90898</v>
      </c>
      <c r="O26" s="27">
        <v>64.94539228087496</v>
      </c>
      <c r="P26" s="81"/>
      <c r="Q26" s="81"/>
      <c r="R26" s="79">
        <v>0</v>
      </c>
      <c r="S26" s="80">
        <v>0</v>
      </c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ht="20.25">
      <c r="A27" s="452" t="s">
        <v>6</v>
      </c>
      <c r="B27" s="449">
        <f>'[1]1-НМ4 14'!G19</f>
        <v>548166</v>
      </c>
      <c r="C27" s="110">
        <f>'[1]1-НМ4 15'!G19</f>
        <v>594485</v>
      </c>
      <c r="D27" s="110">
        <f t="shared" si="0"/>
        <v>46319</v>
      </c>
      <c r="E27" s="450">
        <f t="shared" si="4"/>
        <v>108.4498126479935</v>
      </c>
      <c r="F27" s="449">
        <f>'[1]К-д1-НМ4 14'!G19</f>
        <v>401574</v>
      </c>
      <c r="G27" s="321">
        <f>'[1]К-д1-НМ4 15'!G19</f>
        <v>435563</v>
      </c>
      <c r="H27" s="110">
        <f t="shared" si="1"/>
        <v>33989</v>
      </c>
      <c r="I27" s="116">
        <f t="shared" si="5"/>
        <v>108.46394437886914</v>
      </c>
      <c r="J27" s="451">
        <f>F27/B27*100</f>
        <v>73.25773579536126</v>
      </c>
      <c r="K27" s="116">
        <f t="shared" si="6"/>
        <v>73.26728176488893</v>
      </c>
      <c r="L27" s="79">
        <v>51856</v>
      </c>
      <c r="M27" s="70">
        <v>193302</v>
      </c>
      <c r="N27" s="70">
        <v>-141446</v>
      </c>
      <c r="O27" s="27">
        <v>26.826416695119555</v>
      </c>
      <c r="P27" s="81"/>
      <c r="Q27" s="81"/>
      <c r="R27" s="79">
        <v>74486</v>
      </c>
      <c r="S27" s="80">
        <v>0</v>
      </c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</row>
    <row r="28" spans="1:70" ht="20.25">
      <c r="A28" s="452" t="s">
        <v>4</v>
      </c>
      <c r="B28" s="449">
        <f>'[1]1-НМ4 14'!G23</f>
        <v>99762</v>
      </c>
      <c r="C28" s="110">
        <f>'[1]1-НМ4 15'!G23</f>
        <v>403562</v>
      </c>
      <c r="D28" s="110">
        <f t="shared" si="0"/>
        <v>303800</v>
      </c>
      <c r="E28" s="450">
        <f t="shared" si="4"/>
        <v>404.52476895010125</v>
      </c>
      <c r="F28" s="449">
        <f>'[1]К-д1-НМ4 14'!G23</f>
        <v>86097</v>
      </c>
      <c r="G28" s="321">
        <f>'[1]К-д1-НМ4 15'!G23</f>
        <v>357174</v>
      </c>
      <c r="H28" s="110">
        <f t="shared" si="1"/>
        <v>271077</v>
      </c>
      <c r="I28" s="116">
        <f t="shared" si="5"/>
        <v>414.8506916617304</v>
      </c>
      <c r="J28" s="451">
        <f>F28/B28*100</f>
        <v>86.30239971131293</v>
      </c>
      <c r="K28" s="116">
        <f t="shared" si="6"/>
        <v>88.50535977123714</v>
      </c>
      <c r="L28" s="79">
        <v>92940</v>
      </c>
      <c r="M28" s="70">
        <v>55284</v>
      </c>
      <c r="N28" s="70">
        <v>37656</v>
      </c>
      <c r="O28" s="27">
        <v>168.11373996092902</v>
      </c>
      <c r="P28" s="81"/>
      <c r="Q28" s="81"/>
      <c r="R28" s="79"/>
      <c r="S28" s="80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ht="61.5" thickBot="1">
      <c r="A29" s="460" t="s">
        <v>114</v>
      </c>
      <c r="B29" s="462">
        <f>'[1]1-НМ4 14'!G27</f>
        <v>8020</v>
      </c>
      <c r="C29" s="322">
        <f>'[1]1-НМ4 15'!G27</f>
        <v>10730</v>
      </c>
      <c r="D29" s="110">
        <f>C29-B29</f>
        <v>2710</v>
      </c>
      <c r="E29" s="450">
        <f>C29/B29*100</f>
        <v>133.79052369077306</v>
      </c>
      <c r="F29" s="462">
        <f>'[1]К-д1-НМ4 14'!G27+'[1]К-д1-НМ4 14'!G32</f>
        <v>6158</v>
      </c>
      <c r="G29" s="322">
        <f>'[1]К-д1-НМ4 15'!G27</f>
        <v>8481</v>
      </c>
      <c r="H29" s="110">
        <f t="shared" si="1"/>
        <v>2323</v>
      </c>
      <c r="I29" s="116">
        <f t="shared" si="5"/>
        <v>137.72328678142253</v>
      </c>
      <c r="J29" s="451">
        <f>F29/B29*100</f>
        <v>76.78304239401497</v>
      </c>
      <c r="K29" s="116">
        <f t="shared" si="6"/>
        <v>79.04007455731593</v>
      </c>
      <c r="L29" s="79"/>
      <c r="M29" s="70"/>
      <c r="N29" s="70"/>
      <c r="O29" s="27"/>
      <c r="P29" s="81"/>
      <c r="Q29" s="81"/>
      <c r="R29" s="79"/>
      <c r="S29" s="80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1:70" ht="68.25" thickBot="1">
      <c r="A30" s="463" t="s">
        <v>80</v>
      </c>
      <c r="B30" s="464">
        <f>'[1]1-НМ1 14'!G236</f>
        <v>1978</v>
      </c>
      <c r="C30" s="118">
        <f>'[1]1НМ1 15'!G273</f>
        <v>1166</v>
      </c>
      <c r="D30" s="118">
        <f t="shared" si="0"/>
        <v>-812</v>
      </c>
      <c r="E30" s="465">
        <f t="shared" si="4"/>
        <v>58.948432760364</v>
      </c>
      <c r="F30" s="464">
        <f>'[1] К-д1-НМ1 14'!G236</f>
        <v>1581</v>
      </c>
      <c r="G30" s="118">
        <f>'[1]К-д1-НМ1 15'!G273</f>
        <v>745</v>
      </c>
      <c r="H30" s="118">
        <f t="shared" si="1"/>
        <v>-836</v>
      </c>
      <c r="I30" s="119">
        <f t="shared" si="5"/>
        <v>47.12207463630613</v>
      </c>
      <c r="J30" s="466">
        <f>F30/B30*100</f>
        <v>79.92922143579374</v>
      </c>
      <c r="K30" s="119">
        <f t="shared" si="6"/>
        <v>63.893653516295025</v>
      </c>
      <c r="L30" s="98">
        <v>-3284</v>
      </c>
      <c r="M30" s="68">
        <v>-2154</v>
      </c>
      <c r="N30" s="68">
        <v>-1130</v>
      </c>
      <c r="O30" s="54">
        <v>152.46053853296192</v>
      </c>
      <c r="P30" s="78"/>
      <c r="Q30" s="78"/>
      <c r="R30" s="87">
        <v>4560</v>
      </c>
      <c r="S30" s="87">
        <v>4998.839</v>
      </c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15" ht="20.25">
      <c r="A31" s="1"/>
      <c r="B31" s="202"/>
      <c r="C31" s="202"/>
      <c r="D31" s="205"/>
      <c r="E31" s="202"/>
      <c r="F31" s="202"/>
      <c r="G31" s="102"/>
      <c r="H31" s="105"/>
      <c r="I31" s="102"/>
      <c r="J31" s="102"/>
      <c r="K31" s="102"/>
      <c r="L31" s="52"/>
      <c r="M31" s="52"/>
      <c r="N31" s="52"/>
      <c r="O31" s="53"/>
    </row>
    <row r="32" spans="1:11" ht="20.25">
      <c r="A32" s="5"/>
      <c r="G32" s="103"/>
      <c r="H32" s="103"/>
      <c r="I32" s="103"/>
      <c r="J32" s="103"/>
      <c r="K32" s="103"/>
    </row>
    <row r="33" spans="1:11" ht="20.25">
      <c r="A33" s="32"/>
      <c r="G33" s="103"/>
      <c r="H33" s="103"/>
      <c r="I33" s="103"/>
      <c r="J33" s="103"/>
      <c r="K33" s="103"/>
    </row>
    <row r="34" spans="1:11" ht="20.25">
      <c r="A34" s="32"/>
      <c r="G34" s="103"/>
      <c r="H34" s="103"/>
      <c r="I34" s="103"/>
      <c r="J34" s="103"/>
      <c r="K34" s="103"/>
    </row>
    <row r="35" spans="1:11" ht="20.25">
      <c r="A35" s="5"/>
      <c r="G35" s="103"/>
      <c r="H35" s="103"/>
      <c r="I35" s="103"/>
      <c r="J35" s="103"/>
      <c r="K35" s="103"/>
    </row>
    <row r="36" spans="1:11" ht="20.25">
      <c r="A36" s="5"/>
      <c r="G36" s="103"/>
      <c r="H36" s="103"/>
      <c r="I36" s="103"/>
      <c r="J36" s="103"/>
      <c r="K36" s="103"/>
    </row>
  </sheetData>
  <sheetProtection/>
  <mergeCells count="14">
    <mergeCell ref="C9:C10"/>
    <mergeCell ref="B9:B10"/>
    <mergeCell ref="G9:G10"/>
    <mergeCell ref="F9:F10"/>
    <mergeCell ref="J7:K9"/>
    <mergeCell ref="L8:O8"/>
    <mergeCell ref="L9:M9"/>
    <mergeCell ref="N9:O9"/>
    <mergeCell ref="B7:E7"/>
    <mergeCell ref="B8:E8"/>
    <mergeCell ref="D9:E9"/>
    <mergeCell ref="H9:I9"/>
    <mergeCell ref="F7:I7"/>
    <mergeCell ref="F8:I8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Гни по Калининградской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Стасевич</dc:creator>
  <cp:keywords/>
  <dc:description/>
  <cp:lastModifiedBy> </cp:lastModifiedBy>
  <cp:lastPrinted>2015-07-16T08:26:57Z</cp:lastPrinted>
  <dcterms:created xsi:type="dcterms:W3CDTF">2002-02-11T06:18:28Z</dcterms:created>
  <dcterms:modified xsi:type="dcterms:W3CDTF">2015-08-13T07:21:14Z</dcterms:modified>
  <cp:category/>
  <cp:version/>
  <cp:contentType/>
  <cp:contentStatus/>
</cp:coreProperties>
</file>